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XPS\Proton Drive\bijleveldadvies\My files\Bijleveld Advies\Midden-IJssel Oost-Veluwe\2025 Verblijf en GGZ\"/>
    </mc:Choice>
  </mc:AlternateContent>
  <xr:revisionPtr revIDLastSave="0" documentId="13_ncr:1_{1CC6CBBD-2621-4069-8A65-EC91EF04DB20}" xr6:coauthVersionLast="47" xr6:coauthVersionMax="47" xr10:uidLastSave="{00000000-0000-0000-0000-000000000000}"/>
  <workbookProtection workbookAlgorithmName="SHA-512" workbookHashValue="V7iQTBPqRbI8iGEp6bgnsBXCBdSGaJIeb5eAGK6JU8E8Fe8gyDoC+pXfOpCnHNoKquM9O64f3JWBOmyiQUowgg==" workbookSaltValue="vdxUTPVQnpcVc6HX5AdMYg==" workbookSpinCount="100000" lockStructure="1"/>
  <bookViews>
    <workbookView xWindow="-96" yWindow="-96" windowWidth="23232" windowHeight="13872" tabRatio="899" firstSheet="3" activeTab="3" xr2:uid="{7E1D5A8F-74FC-4949-93A8-D8C645EFCCE5}"/>
  </bookViews>
  <sheets>
    <sheet name="OphaalLT" sheetId="108" state="hidden" r:id="rId1"/>
    <sheet name="Ophaalblad" sheetId="25" state="hidden" r:id="rId2"/>
    <sheet name="lijsten" sheetId="24" state="hidden" r:id="rId3"/>
    <sheet name="0. Versiebeheer" sheetId="69" r:id="rId4"/>
    <sheet name="1. Algemene instructie" sheetId="71" r:id="rId5"/>
    <sheet name="2. Instellingsgegevens" sheetId="3" r:id="rId6"/>
    <sheet name="3. Overheadkosten" sheetId="67" r:id="rId7"/>
    <sheet name="4. Overige opslagen" sheetId="36" r:id="rId8"/>
    <sheet name="5. Vervoer" sheetId="65" r:id="rId9"/>
    <sheet name="Groep 1" sheetId="45" r:id="rId10"/>
    <sheet name="Groep 2" sheetId="109" r:id="rId11"/>
    <sheet name="Groep 3" sheetId="110" r:id="rId12"/>
    <sheet name="Groep 4" sheetId="111" r:id="rId13"/>
    <sheet name="Groep 5" sheetId="112" r:id="rId14"/>
    <sheet name="Groep 6" sheetId="113" r:id="rId15"/>
    <sheet name="Groep 7" sheetId="114" r:id="rId16"/>
    <sheet name="Groep 8" sheetId="115" r:id="rId17"/>
    <sheet name="Groep 9" sheetId="116" r:id="rId18"/>
    <sheet name="Groep 10" sheetId="117" r:id="rId19"/>
  </sheets>
  <definedNames>
    <definedName name="_xlnm._FilterDatabase" localSheetId="9" hidden="1">'Groep 1'!$B$2:$B$68</definedName>
    <definedName name="_xlnm._FilterDatabase" localSheetId="18" hidden="1">'Groep 10'!$B$2:$B$68</definedName>
    <definedName name="_xlnm._FilterDatabase" localSheetId="10" hidden="1">'Groep 2'!$B$2:$B$68</definedName>
    <definedName name="_xlnm._FilterDatabase" localSheetId="11" hidden="1">'Groep 3'!$B$2:$B$68</definedName>
    <definedName name="_xlnm._FilterDatabase" localSheetId="12" hidden="1">'Groep 4'!$B$2:$B$68</definedName>
    <definedName name="_xlnm._FilterDatabase" localSheetId="13" hidden="1">'Groep 5'!$B$2:$B$68</definedName>
    <definedName name="_xlnm._FilterDatabase" localSheetId="14" hidden="1">'Groep 6'!$B$2:$B$68</definedName>
    <definedName name="_xlnm._FilterDatabase" localSheetId="15" hidden="1">'Groep 7'!$B$2:$B$68</definedName>
    <definedName name="_xlnm._FilterDatabase" localSheetId="16" hidden="1">'Groep 8'!$B$2:$B$68</definedName>
    <definedName name="_xlnm._FilterDatabase" localSheetId="17" hidden="1">'Groep 9'!$B$2:$B$68</definedName>
    <definedName name="_xlnm._FilterDatabase" localSheetId="0" hidden="1">OphaalLT!$E$1:$E$434</definedName>
    <definedName name="_xlnm.Print_Area" localSheetId="9">'Groep 1'!$B$1:$C$52</definedName>
    <definedName name="_xlnm.Print_Area" localSheetId="18">'Groep 10'!$B$1:$C$50</definedName>
    <definedName name="_xlnm.Print_Area" localSheetId="10">'Groep 2'!$B$1:$C$50</definedName>
    <definedName name="_xlnm.Print_Area" localSheetId="11">'Groep 3'!$B$1:$C$50</definedName>
    <definedName name="_xlnm.Print_Area" localSheetId="12">'Groep 4'!$B$1:$C$50</definedName>
    <definedName name="_xlnm.Print_Area" localSheetId="13">'Groep 5'!$B$1:$C$50</definedName>
    <definedName name="_xlnm.Print_Area" localSheetId="14">'Groep 6'!$B$1:$C$50</definedName>
    <definedName name="_xlnm.Print_Area" localSheetId="15">'Groep 7'!$B$1:$C$50</definedName>
    <definedName name="_xlnm.Print_Area" localSheetId="16">'Groep 8'!$B$1:$C$50</definedName>
    <definedName name="_xlnm.Print_Area" localSheetId="17">'Groep 9'!$B$1:$C$50</definedName>
    <definedName name="cao">lijsten!$L$3:$L$9</definedName>
    <definedName name="code">OFFSET(lijsten!#REF!,0,0,COUNTA(lijsten!L:L),)</definedName>
    <definedName name="dag">lijsten!$C$3:$C$9</definedName>
    <definedName name="dagen">lijsten!$D$3:$D$367</definedName>
    <definedName name="groep">lijsten!$B$3:$B$192</definedName>
    <definedName name="ja">lijsten!$H$3:$H$4</definedName>
    <definedName name="minuten">lijsten!$G$3:$G$32</definedName>
    <definedName name="product">lijsten!$F$3:$F$6</definedName>
    <definedName name="tarief">lijsten!$J$3:$J$6</definedName>
    <definedName name="type">lijsten!$K$3:$K$7</definedName>
    <definedName name="uur">lijsten!$M$3:$M$7</definedName>
    <definedName name="vervoer">_xlfn._TRO_TRAILING(lijsten!$P$3:$P$14)</definedName>
    <definedName name="weken">lijsten!$E$3:$E$158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 i="36" l="1"/>
  <c r="A428" i="108"/>
  <c r="A429" i="108"/>
  <c r="A430" i="108"/>
  <c r="A431" i="108"/>
  <c r="A432" i="108"/>
  <c r="A433" i="108"/>
  <c r="A434" i="108"/>
  <c r="A435" i="108"/>
  <c r="A436" i="108"/>
  <c r="A437" i="108"/>
  <c r="A438" i="108"/>
  <c r="A439" i="108"/>
  <c r="A440" i="108"/>
  <c r="A441" i="108"/>
  <c r="A442" i="108"/>
  <c r="A443" i="108"/>
  <c r="A444" i="108"/>
  <c r="A445" i="108"/>
  <c r="A446" i="108"/>
  <c r="A447" i="108"/>
  <c r="A448" i="108"/>
  <c r="A449" i="108"/>
  <c r="A450" i="108"/>
  <c r="A451" i="108"/>
  <c r="A452" i="108"/>
  <c r="A453" i="108"/>
  <c r="A454" i="108"/>
  <c r="A455" i="108"/>
  <c r="A456" i="108"/>
  <c r="A457" i="108"/>
  <c r="A458" i="108"/>
  <c r="A459" i="108"/>
  <c r="A460" i="108"/>
  <c r="A461" i="108"/>
  <c r="B32" i="45" l="1"/>
  <c r="E125" i="108"/>
  <c r="E124" i="108"/>
  <c r="E123" i="108"/>
  <c r="E122" i="108"/>
  <c r="E121" i="108"/>
  <c r="E120" i="108"/>
  <c r="E119" i="108"/>
  <c r="E118" i="108"/>
  <c r="E117" i="108"/>
  <c r="E116" i="108"/>
  <c r="E115" i="108"/>
  <c r="E114" i="108"/>
  <c r="E113" i="108"/>
  <c r="E112" i="108"/>
  <c r="E111" i="108"/>
  <c r="E110" i="108"/>
  <c r="E109" i="108"/>
  <c r="E108" i="108"/>
  <c r="E107" i="108"/>
  <c r="E106" i="108"/>
  <c r="E105" i="108"/>
  <c r="E104" i="108"/>
  <c r="E103" i="108"/>
  <c r="E102" i="108"/>
  <c r="E101" i="108"/>
  <c r="E100" i="108"/>
  <c r="E99" i="108"/>
  <c r="E98" i="108"/>
  <c r="E97" i="108"/>
  <c r="E96" i="108"/>
  <c r="E95" i="108"/>
  <c r="E94" i="108"/>
  <c r="E93" i="108"/>
  <c r="E92" i="108"/>
  <c r="E91" i="108"/>
  <c r="E90" i="108"/>
  <c r="E89" i="108"/>
  <c r="E88" i="108"/>
  <c r="E87" i="108"/>
  <c r="E86" i="108"/>
  <c r="E85" i="108"/>
  <c r="E84" i="108"/>
  <c r="E167" i="108"/>
  <c r="E166" i="108"/>
  <c r="E165" i="108"/>
  <c r="E164" i="108"/>
  <c r="E163" i="108"/>
  <c r="E162" i="108"/>
  <c r="E161" i="108"/>
  <c r="E160" i="108"/>
  <c r="E159" i="108"/>
  <c r="E158" i="108"/>
  <c r="E157" i="108"/>
  <c r="E156" i="108"/>
  <c r="E155" i="108"/>
  <c r="E154" i="108"/>
  <c r="E153" i="108"/>
  <c r="E152" i="108"/>
  <c r="E151" i="108"/>
  <c r="E150" i="108"/>
  <c r="E149" i="108"/>
  <c r="E148" i="108"/>
  <c r="E147" i="108"/>
  <c r="E146" i="108"/>
  <c r="E145" i="108"/>
  <c r="E144" i="108"/>
  <c r="E143" i="108"/>
  <c r="E142" i="108"/>
  <c r="E141" i="108"/>
  <c r="E140" i="108"/>
  <c r="E139" i="108"/>
  <c r="E138" i="108"/>
  <c r="E137" i="108"/>
  <c r="E136" i="108"/>
  <c r="E135" i="108"/>
  <c r="E134" i="108"/>
  <c r="E133" i="108"/>
  <c r="E132" i="108"/>
  <c r="E131" i="108"/>
  <c r="E130" i="108"/>
  <c r="E129" i="108"/>
  <c r="E128" i="108"/>
  <c r="E127" i="108"/>
  <c r="E126" i="108"/>
  <c r="E209" i="108"/>
  <c r="E208" i="108"/>
  <c r="E207" i="108"/>
  <c r="E206" i="108"/>
  <c r="E205" i="108"/>
  <c r="E204" i="108"/>
  <c r="E203" i="108"/>
  <c r="E202" i="108"/>
  <c r="E201" i="108"/>
  <c r="E200" i="108"/>
  <c r="E199" i="108"/>
  <c r="E198" i="108"/>
  <c r="E197" i="108"/>
  <c r="E196" i="108"/>
  <c r="E195" i="108"/>
  <c r="E194" i="108"/>
  <c r="E193" i="108"/>
  <c r="E192" i="108"/>
  <c r="E191" i="108"/>
  <c r="E190" i="108"/>
  <c r="E189" i="108"/>
  <c r="E188" i="108"/>
  <c r="E187" i="108"/>
  <c r="E186" i="108"/>
  <c r="E185" i="108"/>
  <c r="E184" i="108"/>
  <c r="E183" i="108"/>
  <c r="E182" i="108"/>
  <c r="E181" i="108"/>
  <c r="E180" i="108"/>
  <c r="E179" i="108"/>
  <c r="E178" i="108"/>
  <c r="E177" i="108"/>
  <c r="E176" i="108"/>
  <c r="E175" i="108"/>
  <c r="E174" i="108"/>
  <c r="E173" i="108"/>
  <c r="E172" i="108"/>
  <c r="E171" i="108"/>
  <c r="E170" i="108"/>
  <c r="E169" i="108"/>
  <c r="E168" i="108"/>
  <c r="E251" i="108"/>
  <c r="E250" i="108"/>
  <c r="E249" i="108"/>
  <c r="E248" i="108"/>
  <c r="E247" i="108"/>
  <c r="E246" i="108"/>
  <c r="E245" i="108"/>
  <c r="E244" i="108"/>
  <c r="E243" i="108"/>
  <c r="E242" i="108"/>
  <c r="E241" i="108"/>
  <c r="E240" i="108"/>
  <c r="E239" i="108"/>
  <c r="E238" i="108"/>
  <c r="E237" i="108"/>
  <c r="E236" i="108"/>
  <c r="E235" i="108"/>
  <c r="E234" i="108"/>
  <c r="E233" i="108"/>
  <c r="E232" i="108"/>
  <c r="E231" i="108"/>
  <c r="E230" i="108"/>
  <c r="E229" i="108"/>
  <c r="E228" i="108"/>
  <c r="E227" i="108"/>
  <c r="E226" i="108"/>
  <c r="E225" i="108"/>
  <c r="E224" i="108"/>
  <c r="E223" i="108"/>
  <c r="E222" i="108"/>
  <c r="E221" i="108"/>
  <c r="E220" i="108"/>
  <c r="E219" i="108"/>
  <c r="E218" i="108"/>
  <c r="E217" i="108"/>
  <c r="E216" i="108"/>
  <c r="E215" i="108"/>
  <c r="E214" i="108"/>
  <c r="E213" i="108"/>
  <c r="E212" i="108"/>
  <c r="E211" i="108"/>
  <c r="E210" i="108"/>
  <c r="E293" i="108"/>
  <c r="E292" i="108"/>
  <c r="E291" i="108"/>
  <c r="E290" i="108"/>
  <c r="E289" i="108"/>
  <c r="E288" i="108"/>
  <c r="E287" i="108"/>
  <c r="E286" i="108"/>
  <c r="E285" i="108"/>
  <c r="E284" i="108"/>
  <c r="E283" i="108"/>
  <c r="E282" i="108"/>
  <c r="E281" i="108"/>
  <c r="E280" i="108"/>
  <c r="E279" i="108"/>
  <c r="E278" i="108"/>
  <c r="E277" i="108"/>
  <c r="E276" i="108"/>
  <c r="E275" i="108"/>
  <c r="E274" i="108"/>
  <c r="E273" i="108"/>
  <c r="E272" i="108"/>
  <c r="E271" i="108"/>
  <c r="E270" i="108"/>
  <c r="E269" i="108"/>
  <c r="E268" i="108"/>
  <c r="E267" i="108"/>
  <c r="E266" i="108"/>
  <c r="E265" i="108"/>
  <c r="E264" i="108"/>
  <c r="E263" i="108"/>
  <c r="E262" i="108"/>
  <c r="E261" i="108"/>
  <c r="E260" i="108"/>
  <c r="E259" i="108"/>
  <c r="E258" i="108"/>
  <c r="E257" i="108"/>
  <c r="E256" i="108"/>
  <c r="E255" i="108"/>
  <c r="E254" i="108"/>
  <c r="E253" i="108"/>
  <c r="E252" i="108"/>
  <c r="E335" i="108"/>
  <c r="E334" i="108"/>
  <c r="E333" i="108"/>
  <c r="E332" i="108"/>
  <c r="E331" i="108"/>
  <c r="E330" i="108"/>
  <c r="E329" i="108"/>
  <c r="E328" i="108"/>
  <c r="E327" i="108"/>
  <c r="E326" i="108"/>
  <c r="E325" i="108"/>
  <c r="E324" i="108"/>
  <c r="E323" i="108"/>
  <c r="E322" i="108"/>
  <c r="E321" i="108"/>
  <c r="E320" i="108"/>
  <c r="E319" i="108"/>
  <c r="E318" i="108"/>
  <c r="E317" i="108"/>
  <c r="E316" i="108"/>
  <c r="E315" i="108"/>
  <c r="E314" i="108"/>
  <c r="E313" i="108"/>
  <c r="E312" i="108"/>
  <c r="E311" i="108"/>
  <c r="E310" i="108"/>
  <c r="E309" i="108"/>
  <c r="E308" i="108"/>
  <c r="E307" i="108"/>
  <c r="E306" i="108"/>
  <c r="E305" i="108"/>
  <c r="E304" i="108"/>
  <c r="E303" i="108"/>
  <c r="E302" i="108"/>
  <c r="E301" i="108"/>
  <c r="E300" i="108"/>
  <c r="E299" i="108"/>
  <c r="E298" i="108"/>
  <c r="E297" i="108"/>
  <c r="E296" i="108"/>
  <c r="E295" i="108"/>
  <c r="E294" i="108"/>
  <c r="E377" i="108"/>
  <c r="E376" i="108"/>
  <c r="E375" i="108"/>
  <c r="E374" i="108"/>
  <c r="E373" i="108"/>
  <c r="E372" i="108"/>
  <c r="E371" i="108"/>
  <c r="E370" i="108"/>
  <c r="E369" i="108"/>
  <c r="E368" i="108"/>
  <c r="E367" i="108"/>
  <c r="E366" i="108"/>
  <c r="E365" i="108"/>
  <c r="E364" i="108"/>
  <c r="E363" i="108"/>
  <c r="E362" i="108"/>
  <c r="E361" i="108"/>
  <c r="E360" i="108"/>
  <c r="E359" i="108"/>
  <c r="E358" i="108"/>
  <c r="E357" i="108"/>
  <c r="E356" i="108"/>
  <c r="E355" i="108"/>
  <c r="E354" i="108"/>
  <c r="E353" i="108"/>
  <c r="E352" i="108"/>
  <c r="E351" i="108"/>
  <c r="E350" i="108"/>
  <c r="E349" i="108"/>
  <c r="E348" i="108"/>
  <c r="E347" i="108"/>
  <c r="E346" i="108"/>
  <c r="E345" i="108"/>
  <c r="E344" i="108"/>
  <c r="E343" i="108"/>
  <c r="E342" i="108"/>
  <c r="E341" i="108"/>
  <c r="E340" i="108"/>
  <c r="E339" i="108"/>
  <c r="E338" i="108"/>
  <c r="E337" i="108"/>
  <c r="E336" i="108"/>
  <c r="E419" i="108"/>
  <c r="E418" i="108"/>
  <c r="E417" i="108"/>
  <c r="E416" i="108"/>
  <c r="E415" i="108"/>
  <c r="E414" i="108"/>
  <c r="E413" i="108"/>
  <c r="E412" i="108"/>
  <c r="E411" i="108"/>
  <c r="E410" i="108"/>
  <c r="E409" i="108"/>
  <c r="E408" i="108"/>
  <c r="E407" i="108"/>
  <c r="E406" i="108"/>
  <c r="E405" i="108"/>
  <c r="E404" i="108"/>
  <c r="E403" i="108"/>
  <c r="E402" i="108"/>
  <c r="E401" i="108"/>
  <c r="E400" i="108"/>
  <c r="E399" i="108"/>
  <c r="E398" i="108"/>
  <c r="E397" i="108"/>
  <c r="E396" i="108"/>
  <c r="E395" i="108"/>
  <c r="E394" i="108"/>
  <c r="E393" i="108"/>
  <c r="E392" i="108"/>
  <c r="E391" i="108"/>
  <c r="E390" i="108"/>
  <c r="E389" i="108"/>
  <c r="E388" i="108"/>
  <c r="E387" i="108"/>
  <c r="E386" i="108"/>
  <c r="E385" i="108"/>
  <c r="E384" i="108"/>
  <c r="E383" i="108"/>
  <c r="E382" i="108"/>
  <c r="E381" i="108"/>
  <c r="E380" i="108"/>
  <c r="E379" i="108"/>
  <c r="E378" i="108"/>
  <c r="E461" i="108"/>
  <c r="E460" i="108"/>
  <c r="E459" i="108"/>
  <c r="E458" i="108"/>
  <c r="E457" i="108"/>
  <c r="E456" i="108"/>
  <c r="E455" i="108"/>
  <c r="E454" i="108"/>
  <c r="E453" i="108"/>
  <c r="E452" i="108"/>
  <c r="E451" i="108"/>
  <c r="E450" i="108"/>
  <c r="E449" i="108"/>
  <c r="E448" i="108"/>
  <c r="E447" i="108"/>
  <c r="E446" i="108"/>
  <c r="E445" i="108"/>
  <c r="E444" i="108"/>
  <c r="E443" i="108"/>
  <c r="E442" i="108"/>
  <c r="E441" i="108"/>
  <c r="E440" i="108"/>
  <c r="E439" i="108"/>
  <c r="E438" i="108"/>
  <c r="E437" i="108"/>
  <c r="E436" i="108"/>
  <c r="E435" i="108"/>
  <c r="E434" i="108"/>
  <c r="E433" i="108"/>
  <c r="E432" i="108"/>
  <c r="E431" i="108"/>
  <c r="E430" i="108"/>
  <c r="E429" i="108"/>
  <c r="E428" i="108"/>
  <c r="E427" i="108"/>
  <c r="E426" i="108"/>
  <c r="E425" i="108"/>
  <c r="E424" i="108"/>
  <c r="E423" i="108"/>
  <c r="E422" i="108"/>
  <c r="E421" i="108"/>
  <c r="E420" i="108"/>
  <c r="A417" i="108"/>
  <c r="A416" i="108"/>
  <c r="A379" i="108"/>
  <c r="A378" i="108"/>
  <c r="A341" i="108"/>
  <c r="A340" i="108"/>
  <c r="A303" i="108"/>
  <c r="A302" i="108"/>
  <c r="A265" i="108"/>
  <c r="A264" i="108"/>
  <c r="A227" i="108"/>
  <c r="A226" i="108"/>
  <c r="C51" i="110"/>
  <c r="C50" i="110"/>
  <c r="C48" i="110"/>
  <c r="C46" i="110"/>
  <c r="C45" i="110"/>
  <c r="B43" i="110"/>
  <c r="B42" i="110"/>
  <c r="B41" i="110"/>
  <c r="C38" i="110"/>
  <c r="B38" i="110"/>
  <c r="B32" i="110"/>
  <c r="B29" i="110"/>
  <c r="C28" i="110"/>
  <c r="C23" i="110"/>
  <c r="B22" i="110"/>
  <c r="C20" i="110"/>
  <c r="C25" i="110" s="1"/>
  <c r="C19" i="110"/>
  <c r="C18" i="110"/>
  <c r="B18" i="110"/>
  <c r="C14" i="110"/>
  <c r="C34" i="110" s="1"/>
  <c r="B12" i="110"/>
  <c r="B9" i="110"/>
  <c r="C52" i="111"/>
  <c r="C51" i="111"/>
  <c r="C50" i="111"/>
  <c r="C48" i="111"/>
  <c r="C45" i="111"/>
  <c r="B43" i="111"/>
  <c r="B42" i="111"/>
  <c r="B41" i="111"/>
  <c r="C38" i="111"/>
  <c r="B38" i="111"/>
  <c r="E35" i="111"/>
  <c r="C35" i="111"/>
  <c r="C49" i="111" s="1"/>
  <c r="C34" i="111"/>
  <c r="B32" i="111"/>
  <c r="B29" i="111"/>
  <c r="C28" i="111"/>
  <c r="C25" i="111"/>
  <c r="C23" i="111"/>
  <c r="B22" i="111"/>
  <c r="C20" i="111"/>
  <c r="C19" i="111"/>
  <c r="B18" i="111"/>
  <c r="C14" i="111"/>
  <c r="C18" i="111" s="1"/>
  <c r="C46" i="111" s="1"/>
  <c r="B12" i="111"/>
  <c r="B9" i="111"/>
  <c r="C50" i="112"/>
  <c r="C48" i="112"/>
  <c r="C45" i="112"/>
  <c r="B43" i="112"/>
  <c r="B42" i="112"/>
  <c r="B41" i="112"/>
  <c r="C38" i="112"/>
  <c r="B38" i="112"/>
  <c r="B32" i="112"/>
  <c r="B29" i="112"/>
  <c r="C28" i="112"/>
  <c r="C23" i="112"/>
  <c r="B22" i="112"/>
  <c r="C20" i="112"/>
  <c r="C25" i="112" s="1"/>
  <c r="C35" i="112" s="1"/>
  <c r="C19" i="112"/>
  <c r="C18" i="112"/>
  <c r="C46" i="112" s="1"/>
  <c r="B18" i="112"/>
  <c r="C14" i="112"/>
  <c r="C34" i="112" s="1"/>
  <c r="B12" i="112"/>
  <c r="B9" i="112"/>
  <c r="C50" i="113"/>
  <c r="C48" i="113"/>
  <c r="C45" i="113"/>
  <c r="B43" i="113"/>
  <c r="B42" i="113"/>
  <c r="B41" i="113"/>
  <c r="C38" i="113"/>
  <c r="B38" i="113"/>
  <c r="C34" i="113"/>
  <c r="B32" i="113"/>
  <c r="B29" i="113"/>
  <c r="C28" i="113"/>
  <c r="C23" i="113"/>
  <c r="B22" i="113"/>
  <c r="C20" i="113"/>
  <c r="C25" i="113" s="1"/>
  <c r="C35" i="113" s="1"/>
  <c r="C19" i="113"/>
  <c r="B18" i="113"/>
  <c r="C14" i="113"/>
  <c r="C18" i="113" s="1"/>
  <c r="C46" i="113" s="1"/>
  <c r="B12" i="113"/>
  <c r="B9" i="113"/>
  <c r="C50" i="114"/>
  <c r="C48" i="114"/>
  <c r="C45" i="114"/>
  <c r="B43" i="114"/>
  <c r="B42" i="114"/>
  <c r="B41" i="114"/>
  <c r="C38" i="114"/>
  <c r="B38" i="114"/>
  <c r="E35" i="114"/>
  <c r="C35" i="114"/>
  <c r="B39" i="114" s="1"/>
  <c r="B32" i="114"/>
  <c r="B29" i="114"/>
  <c r="C28" i="114"/>
  <c r="C25" i="114"/>
  <c r="C23" i="114"/>
  <c r="B22" i="114"/>
  <c r="C20" i="114"/>
  <c r="C19" i="114"/>
  <c r="B18" i="114"/>
  <c r="C14" i="114"/>
  <c r="C18" i="114" s="1"/>
  <c r="C46" i="114" s="1"/>
  <c r="B12" i="114"/>
  <c r="B9" i="114"/>
  <c r="C50" i="115"/>
  <c r="C48" i="115"/>
  <c r="C45" i="115"/>
  <c r="B43" i="115"/>
  <c r="B42" i="115"/>
  <c r="B41" i="115"/>
  <c r="C38" i="115"/>
  <c r="B38" i="115"/>
  <c r="C34" i="115"/>
  <c r="B32" i="115"/>
  <c r="B29" i="115"/>
  <c r="C28" i="115"/>
  <c r="C25" i="115"/>
  <c r="C35" i="115" s="1"/>
  <c r="C23" i="115"/>
  <c r="B22" i="115"/>
  <c r="C20" i="115"/>
  <c r="C19" i="115"/>
  <c r="C18" i="115"/>
  <c r="C46" i="115" s="1"/>
  <c r="B18" i="115"/>
  <c r="C14" i="115"/>
  <c r="B12" i="115"/>
  <c r="B9" i="115"/>
  <c r="C50" i="116"/>
  <c r="C48" i="116"/>
  <c r="C45" i="116"/>
  <c r="B43" i="116"/>
  <c r="B42" i="116"/>
  <c r="B41" i="116"/>
  <c r="C38" i="116"/>
  <c r="B38" i="116"/>
  <c r="C34" i="116"/>
  <c r="B32" i="116"/>
  <c r="B29" i="116"/>
  <c r="C28" i="116"/>
  <c r="C23" i="116"/>
  <c r="B22" i="116"/>
  <c r="C20" i="116"/>
  <c r="C25" i="116" s="1"/>
  <c r="C35" i="116" s="1"/>
  <c r="C19" i="116"/>
  <c r="B18" i="116"/>
  <c r="C14" i="116"/>
  <c r="C51" i="116" s="1"/>
  <c r="B12" i="116"/>
  <c r="B9" i="116"/>
  <c r="C50" i="117"/>
  <c r="C48" i="117"/>
  <c r="C45" i="117"/>
  <c r="B43" i="117"/>
  <c r="B42" i="117"/>
  <c r="B41" i="117"/>
  <c r="C38" i="117"/>
  <c r="B38" i="117"/>
  <c r="B32" i="117"/>
  <c r="B29" i="117"/>
  <c r="C28" i="117"/>
  <c r="C23" i="117"/>
  <c r="B22" i="117"/>
  <c r="C20" i="117"/>
  <c r="C25" i="117" s="1"/>
  <c r="C19" i="117"/>
  <c r="B18" i="117"/>
  <c r="C14" i="117"/>
  <c r="C51" i="117" s="1"/>
  <c r="B12" i="117"/>
  <c r="B9" i="117"/>
  <c r="C50" i="109"/>
  <c r="C48" i="109"/>
  <c r="C45" i="109"/>
  <c r="B43" i="109"/>
  <c r="B42" i="109"/>
  <c r="B41" i="109"/>
  <c r="C38" i="109"/>
  <c r="B38" i="109"/>
  <c r="C34" i="109"/>
  <c r="B32" i="109"/>
  <c r="B29" i="109"/>
  <c r="C28" i="109"/>
  <c r="C23" i="109"/>
  <c r="B22" i="109"/>
  <c r="C20" i="109"/>
  <c r="C25" i="109" s="1"/>
  <c r="C19" i="109"/>
  <c r="C18" i="109"/>
  <c r="C46" i="109" s="1"/>
  <c r="B18" i="109"/>
  <c r="C14" i="109"/>
  <c r="B12" i="109"/>
  <c r="B9" i="109"/>
  <c r="A189" i="108"/>
  <c r="A188" i="108"/>
  <c r="A151" i="108"/>
  <c r="A150" i="108"/>
  <c r="A111" i="108"/>
  <c r="A110" i="108"/>
  <c r="A68" i="108"/>
  <c r="A69" i="108"/>
  <c r="E68" i="108"/>
  <c r="E69" i="108"/>
  <c r="E45" i="108"/>
  <c r="E46" i="108"/>
  <c r="E47" i="108"/>
  <c r="E48" i="108"/>
  <c r="E49" i="108"/>
  <c r="E50" i="108"/>
  <c r="E52" i="108"/>
  <c r="E53" i="108"/>
  <c r="E54" i="108"/>
  <c r="E58" i="108"/>
  <c r="E60" i="108"/>
  <c r="E62" i="108"/>
  <c r="E63" i="108"/>
  <c r="E65" i="108"/>
  <c r="E66" i="108"/>
  <c r="E67" i="108"/>
  <c r="E72" i="108"/>
  <c r="E73" i="108"/>
  <c r="E74" i="108"/>
  <c r="E75" i="108"/>
  <c r="E76" i="108"/>
  <c r="E77" i="108"/>
  <c r="E42" i="108"/>
  <c r="E43" i="108"/>
  <c r="E44" i="108"/>
  <c r="A44" i="108"/>
  <c r="E32" i="108"/>
  <c r="E33" i="108"/>
  <c r="E35" i="108"/>
  <c r="E34" i="108"/>
  <c r="E38" i="108"/>
  <c r="E39" i="108"/>
  <c r="E37" i="108"/>
  <c r="E36" i="108"/>
  <c r="C35" i="108"/>
  <c r="C34" i="108"/>
  <c r="C33" i="108"/>
  <c r="C32" i="108"/>
  <c r="D9" i="25"/>
  <c r="D8" i="25"/>
  <c r="D7" i="25"/>
  <c r="D6" i="25"/>
  <c r="D3" i="25"/>
  <c r="D4" i="25"/>
  <c r="D5" i="25"/>
  <c r="D2" i="25"/>
  <c r="B5" i="65"/>
  <c r="I42" i="25"/>
  <c r="F4" i="25"/>
  <c r="M24" i="25"/>
  <c r="N30" i="25"/>
  <c r="J47" i="25"/>
  <c r="M15" i="25"/>
  <c r="I30" i="25"/>
  <c r="M47" i="25"/>
  <c r="H51" i="25"/>
  <c r="F38" i="25"/>
  <c r="G26" i="25"/>
  <c r="F47" i="25"/>
  <c r="H3" i="25"/>
  <c r="I47" i="25"/>
  <c r="I22" i="25"/>
  <c r="K31" i="25"/>
  <c r="H5" i="25"/>
  <c r="M29" i="25"/>
  <c r="L18" i="25"/>
  <c r="F21" i="25"/>
  <c r="F45" i="25"/>
  <c r="E37" i="25"/>
  <c r="J6" i="25"/>
  <c r="K40" i="25"/>
  <c r="M19" i="25"/>
  <c r="N32" i="25"/>
  <c r="N25" i="25"/>
  <c r="I7" i="25"/>
  <c r="L32" i="25"/>
  <c r="E5" i="25"/>
  <c r="J13" i="25"/>
  <c r="L2" i="25"/>
  <c r="M10" i="25"/>
  <c r="F42" i="25"/>
  <c r="H22" i="25"/>
  <c r="L29" i="25"/>
  <c r="G41" i="25"/>
  <c r="K20" i="25"/>
  <c r="M3" i="25"/>
  <c r="L3" i="25"/>
  <c r="I35" i="25"/>
  <c r="I38" i="25"/>
  <c r="F16" i="25"/>
  <c r="I12" i="25"/>
  <c r="M14" i="25"/>
  <c r="H47" i="25"/>
  <c r="K11" i="25"/>
  <c r="F39" i="25"/>
  <c r="L44" i="25"/>
  <c r="M26" i="25"/>
  <c r="I2" i="25"/>
  <c r="K4" i="25"/>
  <c r="K23" i="25"/>
  <c r="F9" i="25"/>
  <c r="L12" i="25"/>
  <c r="F29" i="25"/>
  <c r="K6" i="25"/>
  <c r="G29" i="25"/>
  <c r="K8" i="25"/>
  <c r="G50" i="25"/>
  <c r="M5" i="25"/>
  <c r="F18" i="25"/>
  <c r="H31" i="25"/>
  <c r="I5" i="25"/>
  <c r="F25" i="25"/>
  <c r="L16" i="25"/>
  <c r="L47" i="25"/>
  <c r="K47" i="25"/>
  <c r="N20" i="25"/>
  <c r="J33" i="25"/>
  <c r="H17" i="25"/>
  <c r="H20" i="25"/>
  <c r="N47" i="25"/>
  <c r="G2" i="25"/>
  <c r="H33" i="25"/>
  <c r="H37" i="25"/>
  <c r="E40" i="25"/>
  <c r="M42" i="25"/>
  <c r="E30" i="25"/>
  <c r="F11" i="25"/>
  <c r="L5" i="25"/>
  <c r="H39" i="25"/>
  <c r="J5" i="25"/>
  <c r="H29" i="25"/>
  <c r="G6" i="25"/>
  <c r="N6" i="25"/>
  <c r="L23" i="25"/>
  <c r="E29" i="25"/>
  <c r="G27" i="25"/>
  <c r="K26" i="25"/>
  <c r="K35" i="25"/>
  <c r="H42" i="25"/>
  <c r="E9" i="25"/>
  <c r="M11" i="25"/>
  <c r="E14" i="25"/>
  <c r="E35" i="25"/>
  <c r="I24" i="25"/>
  <c r="G9" i="25"/>
  <c r="G49" i="25"/>
  <c r="N29" i="25"/>
  <c r="L10" i="25"/>
  <c r="K5" i="25"/>
  <c r="M31" i="25"/>
  <c r="L7" i="25"/>
  <c r="F30" i="25"/>
  <c r="E28" i="25"/>
  <c r="J31" i="25"/>
  <c r="K24" i="25"/>
  <c r="I27" i="25"/>
  <c r="H50" i="25"/>
  <c r="N11" i="25"/>
  <c r="L6" i="25"/>
  <c r="F7" i="25"/>
  <c r="F27" i="25"/>
  <c r="L45" i="25"/>
  <c r="F13" i="25"/>
  <c r="G37" i="25"/>
  <c r="I41" i="25"/>
  <c r="M22" i="25"/>
  <c r="J25" i="25"/>
  <c r="I9" i="25"/>
  <c r="K25" i="25"/>
  <c r="J35" i="25"/>
  <c r="H26" i="25"/>
  <c r="K18" i="25"/>
  <c r="F37" i="25"/>
  <c r="M23" i="25"/>
  <c r="L20" i="25"/>
  <c r="M7" i="25"/>
  <c r="H23" i="25"/>
  <c r="L25" i="25"/>
  <c r="I25" i="25"/>
  <c r="K45" i="25"/>
  <c r="M41" i="25"/>
  <c r="J4" i="25"/>
  <c r="N7" i="25"/>
  <c r="M13" i="25"/>
  <c r="M28" i="25"/>
  <c r="N50" i="25"/>
  <c r="G35" i="25"/>
  <c r="I34" i="25"/>
  <c r="N12" i="25"/>
  <c r="G10" i="25"/>
  <c r="F26" i="25"/>
  <c r="I21" i="25"/>
  <c r="G12" i="25"/>
  <c r="K15" i="25"/>
  <c r="L8" i="25"/>
  <c r="I8" i="25"/>
  <c r="H4" i="25"/>
  <c r="H25" i="25"/>
  <c r="J39" i="25"/>
  <c r="J15" i="25"/>
  <c r="F35" i="25"/>
  <c r="G38" i="25"/>
  <c r="I14" i="25"/>
  <c r="J26" i="25"/>
  <c r="K14" i="25"/>
  <c r="I36" i="25"/>
  <c r="H7" i="25"/>
  <c r="E26" i="25"/>
  <c r="J18" i="25"/>
  <c r="E3" i="25"/>
  <c r="K10" i="25"/>
  <c r="L37" i="25"/>
  <c r="N27" i="25"/>
  <c r="L19" i="25"/>
  <c r="H12" i="25"/>
  <c r="F28" i="25"/>
  <c r="G42" i="25"/>
  <c r="K9" i="25"/>
  <c r="L31" i="25"/>
  <c r="L15" i="25"/>
  <c r="H45" i="25"/>
  <c r="E44" i="25"/>
  <c r="G3" i="25"/>
  <c r="J21" i="25"/>
  <c r="J27" i="25"/>
  <c r="M50" i="25"/>
  <c r="L41" i="25"/>
  <c r="K34" i="25"/>
  <c r="K21" i="25"/>
  <c r="E41" i="25"/>
  <c r="J9" i="25"/>
  <c r="F15" i="25"/>
  <c r="J7" i="25"/>
  <c r="H32" i="25"/>
  <c r="J38" i="25"/>
  <c r="M32" i="25"/>
  <c r="E16" i="25"/>
  <c r="G14" i="25"/>
  <c r="M9" i="25"/>
  <c r="L40" i="25"/>
  <c r="M33" i="25"/>
  <c r="L28" i="25"/>
  <c r="H43" i="25"/>
  <c r="J14" i="25"/>
  <c r="F32" i="25"/>
  <c r="J19" i="25"/>
  <c r="E27" i="25"/>
  <c r="H16" i="25"/>
  <c r="K39" i="25"/>
  <c r="F5" i="25"/>
  <c r="N42" i="25"/>
  <c r="G39" i="25"/>
  <c r="I28" i="25"/>
  <c r="N21" i="25"/>
  <c r="G32" i="25"/>
  <c r="I13" i="25"/>
  <c r="H13" i="25"/>
  <c r="G5" i="25"/>
  <c r="K22" i="25"/>
  <c r="F6" i="25"/>
  <c r="K37" i="25"/>
  <c r="H40" i="25"/>
  <c r="M37" i="25"/>
  <c r="I11" i="25"/>
  <c r="N8" i="25"/>
  <c r="H11" i="25"/>
  <c r="N10" i="25"/>
  <c r="N14" i="25"/>
  <c r="L24" i="25"/>
  <c r="K44" i="25"/>
  <c r="K13" i="25"/>
  <c r="H41" i="25"/>
  <c r="I44" i="25"/>
  <c r="I26" i="25"/>
  <c r="M25" i="25"/>
  <c r="F10" i="25"/>
  <c r="H19" i="25"/>
  <c r="H35" i="25"/>
  <c r="J45" i="25"/>
  <c r="N4" i="25"/>
  <c r="K19" i="25"/>
  <c r="G24" i="25"/>
  <c r="G47" i="25"/>
  <c r="I40" i="25"/>
  <c r="E8" i="25"/>
  <c r="G13" i="25"/>
  <c r="N44" i="25"/>
  <c r="H27" i="25"/>
  <c r="H38" i="25"/>
  <c r="L21" i="25"/>
  <c r="G30" i="25"/>
  <c r="E10" i="25"/>
  <c r="E15" i="25"/>
  <c r="L38" i="25"/>
  <c r="H9" i="25"/>
  <c r="M12" i="25"/>
  <c r="L26" i="25"/>
  <c r="G36" i="25"/>
  <c r="N13" i="25"/>
  <c r="G4" i="25"/>
  <c r="E12" i="25"/>
  <c r="L9" i="25"/>
  <c r="K27" i="25"/>
  <c r="G45" i="25"/>
  <c r="M34" i="25"/>
  <c r="G40" i="25"/>
  <c r="I19" i="25"/>
  <c r="I39" i="25"/>
  <c r="E47" i="25"/>
  <c r="E20" i="25"/>
  <c r="F12" i="25"/>
  <c r="I10" i="25"/>
  <c r="E38" i="25"/>
  <c r="H18" i="25"/>
  <c r="E42" i="25"/>
  <c r="K28" i="25"/>
  <c r="E4" i="25"/>
  <c r="J34" i="25"/>
  <c r="I37" i="25"/>
  <c r="J12" i="25"/>
  <c r="L42" i="25"/>
  <c r="K12" i="25"/>
  <c r="F41" i="25"/>
  <c r="I23" i="25"/>
  <c r="F19" i="25"/>
  <c r="E21" i="25"/>
  <c r="M27" i="25"/>
  <c r="F8" i="25"/>
  <c r="N28" i="25"/>
  <c r="K42" i="25"/>
  <c r="F20" i="25"/>
  <c r="G44" i="25"/>
  <c r="K36" i="25"/>
  <c r="E13" i="25"/>
  <c r="F44" i="25"/>
  <c r="G21" i="25"/>
  <c r="G20" i="25"/>
  <c r="M21" i="25"/>
  <c r="J36" i="25"/>
  <c r="L22" i="25"/>
  <c r="F33" i="25"/>
  <c r="G16" i="25"/>
  <c r="E7" i="25"/>
  <c r="G28" i="25"/>
  <c r="H6" i="25"/>
  <c r="E46" i="25"/>
  <c r="J2" i="25"/>
  <c r="N23" i="25"/>
  <c r="K30" i="25"/>
  <c r="L27" i="25"/>
  <c r="H28" i="25"/>
  <c r="N38" i="25"/>
  <c r="F36" i="25"/>
  <c r="G19" i="25"/>
  <c r="J41" i="25"/>
  <c r="M30" i="25"/>
  <c r="G11" i="25"/>
  <c r="M40" i="25"/>
  <c r="F22" i="25"/>
  <c r="J22" i="25"/>
  <c r="N24" i="25"/>
  <c r="K29" i="25"/>
  <c r="M6" i="25"/>
  <c r="J11" i="25"/>
  <c r="L13" i="25"/>
  <c r="M44" i="25"/>
  <c r="J8" i="25"/>
  <c r="F40" i="25"/>
  <c r="I32" i="25"/>
  <c r="M16" i="25"/>
  <c r="H21" i="25"/>
  <c r="L4" i="25"/>
  <c r="L34" i="25"/>
  <c r="E6" i="25"/>
  <c r="J40" i="25"/>
  <c r="J24" i="25"/>
  <c r="N18" i="25"/>
  <c r="L36" i="25"/>
  <c r="I4" i="25"/>
  <c r="I18" i="25"/>
  <c r="H36" i="25"/>
  <c r="M35" i="25"/>
  <c r="H10" i="25"/>
  <c r="E25" i="25"/>
  <c r="F2" i="25"/>
  <c r="N41" i="25"/>
  <c r="E11" i="25"/>
  <c r="F3" i="25"/>
  <c r="L30" i="25"/>
  <c r="I3" i="25"/>
  <c r="J29" i="25"/>
  <c r="N15" i="25"/>
  <c r="I29" i="25"/>
  <c r="J28" i="25"/>
  <c r="N16" i="25"/>
  <c r="L11" i="25"/>
  <c r="F14" i="25"/>
  <c r="K16" i="25"/>
  <c r="N9" i="25"/>
  <c r="N35" i="25"/>
  <c r="M8" i="25"/>
  <c r="G33" i="25"/>
  <c r="H14" i="25"/>
  <c r="G8" i="25"/>
  <c r="M2" i="25"/>
  <c r="E36" i="25"/>
  <c r="H34" i="25"/>
  <c r="G15" i="25"/>
  <c r="N19" i="25"/>
  <c r="J42" i="25"/>
  <c r="M4" i="25"/>
  <c r="N26" i="25"/>
  <c r="I16" i="25"/>
  <c r="M38" i="25"/>
  <c r="N37" i="25"/>
  <c r="F23" i="25"/>
  <c r="K38" i="25"/>
  <c r="E31" i="25"/>
  <c r="E23" i="25"/>
  <c r="G25" i="25"/>
  <c r="J10" i="25"/>
  <c r="M18" i="25"/>
  <c r="I20" i="25"/>
  <c r="G18" i="25"/>
  <c r="J30" i="25"/>
  <c r="K41" i="25"/>
  <c r="M36" i="25"/>
  <c r="G31" i="25"/>
  <c r="N3" i="25"/>
  <c r="H44" i="25"/>
  <c r="J20" i="25"/>
  <c r="J37" i="25"/>
  <c r="L33" i="25"/>
  <c r="N40" i="25"/>
  <c r="I45" i="25"/>
  <c r="K7" i="25"/>
  <c r="L39" i="25"/>
  <c r="I15" i="25"/>
  <c r="I33" i="25"/>
  <c r="G7" i="25"/>
  <c r="J16" i="25"/>
  <c r="G23" i="25"/>
  <c r="J3" i="25"/>
  <c r="H2" i="25"/>
  <c r="N2" i="25"/>
  <c r="G22" i="25"/>
  <c r="L35" i="25"/>
  <c r="N22" i="25"/>
  <c r="H15" i="25"/>
  <c r="H24" i="25"/>
  <c r="N36" i="25"/>
  <c r="N39" i="25"/>
  <c r="H30" i="25"/>
  <c r="E43" i="25"/>
  <c r="I6" i="25"/>
  <c r="E39" i="25"/>
  <c r="E49" i="25"/>
  <c r="F24" i="25"/>
  <c r="K2" i="25"/>
  <c r="K32" i="25"/>
  <c r="M20" i="25"/>
  <c r="J44" i="25"/>
  <c r="K3" i="25"/>
  <c r="N5" i="25"/>
  <c r="J23" i="25"/>
  <c r="H8" i="25"/>
  <c r="M39" i="25"/>
  <c r="E32" i="25"/>
  <c r="J32" i="25"/>
  <c r="L14" i="25"/>
  <c r="B39" i="116" l="1"/>
  <c r="E35" i="116"/>
  <c r="C52" i="116"/>
  <c r="C49" i="116"/>
  <c r="C35" i="117"/>
  <c r="C52" i="115"/>
  <c r="C49" i="115"/>
  <c r="B39" i="115"/>
  <c r="E35" i="115"/>
  <c r="E35" i="113"/>
  <c r="C52" i="113"/>
  <c r="C49" i="113"/>
  <c r="B39" i="113"/>
  <c r="B39" i="112"/>
  <c r="E35" i="112"/>
  <c r="C52" i="112"/>
  <c r="C49" i="112"/>
  <c r="C35" i="109"/>
  <c r="C35" i="110"/>
  <c r="C49" i="114"/>
  <c r="C51" i="112"/>
  <c r="B39" i="111"/>
  <c r="C34" i="117"/>
  <c r="C18" i="116"/>
  <c r="C46" i="116" s="1"/>
  <c r="C51" i="114"/>
  <c r="C52" i="114"/>
  <c r="C51" i="109"/>
  <c r="C34" i="114"/>
  <c r="C51" i="113"/>
  <c r="C18" i="117"/>
  <c r="C46" i="117" s="1"/>
  <c r="C51" i="115"/>
  <c r="M49" i="25"/>
  <c r="M17" i="25"/>
  <c r="L51" i="25"/>
  <c r="F50" i="25"/>
  <c r="I48" i="25"/>
  <c r="M48" i="25"/>
  <c r="L50" i="25"/>
  <c r="N49" i="25"/>
  <c r="J50" i="25"/>
  <c r="L48" i="25"/>
  <c r="L49" i="25"/>
  <c r="J49" i="25"/>
  <c r="I51" i="25"/>
  <c r="I31" i="25"/>
  <c r="K48" i="25"/>
  <c r="L46" i="25"/>
  <c r="G34" i="25"/>
  <c r="N31" i="25"/>
  <c r="G17" i="25"/>
  <c r="H48" i="25"/>
  <c r="H46" i="25"/>
  <c r="F31" i="25"/>
  <c r="J51" i="25"/>
  <c r="N33" i="25"/>
  <c r="H49" i="25"/>
  <c r="K17" i="25"/>
  <c r="L17" i="25"/>
  <c r="J17" i="25"/>
  <c r="F17" i="25"/>
  <c r="N17" i="25"/>
  <c r="I46" i="25"/>
  <c r="I49" i="25"/>
  <c r="K50" i="25"/>
  <c r="J48" i="25"/>
  <c r="I50" i="25"/>
  <c r="G46" i="25"/>
  <c r="I17" i="25"/>
  <c r="M46" i="25"/>
  <c r="M45" i="25"/>
  <c r="K33" i="25"/>
  <c r="J46" i="25"/>
  <c r="F49" i="25"/>
  <c r="K49" i="25"/>
  <c r="M51" i="25"/>
  <c r="N46" i="25"/>
  <c r="F34" i="25"/>
  <c r="K51" i="25"/>
  <c r="N34" i="25"/>
  <c r="K46" i="25"/>
  <c r="N45" i="25"/>
  <c r="F46" i="25"/>
  <c r="C52" i="110" l="1"/>
  <c r="C49" i="110"/>
  <c r="B39" i="110"/>
  <c r="E35" i="110"/>
  <c r="E35" i="109"/>
  <c r="C52" i="109"/>
  <c r="C49" i="109"/>
  <c r="B39" i="109"/>
  <c r="C49" i="117"/>
  <c r="B39" i="117"/>
  <c r="E35" i="117"/>
  <c r="C52" i="117"/>
  <c r="I43" i="25"/>
  <c r="F48" i="25"/>
  <c r="G43" i="25"/>
  <c r="N48" i="25"/>
  <c r="F43" i="25"/>
  <c r="L43" i="25"/>
  <c r="N43" i="25"/>
  <c r="M43" i="25"/>
  <c r="G51" i="25"/>
  <c r="G48" i="25"/>
  <c r="K43" i="25"/>
  <c r="F51" i="25"/>
  <c r="J43" i="25"/>
  <c r="N51" i="25"/>
  <c r="E31" i="108" l="1"/>
  <c r="C31" i="108"/>
  <c r="C25" i="108"/>
  <c r="C26" i="108"/>
  <c r="C27" i="108"/>
  <c r="C28" i="108"/>
  <c r="C29" i="108"/>
  <c r="C30" i="108"/>
  <c r="E26" i="108"/>
  <c r="E27" i="108"/>
  <c r="E28" i="108"/>
  <c r="E29" i="108"/>
  <c r="E30" i="108"/>
  <c r="E25" i="108"/>
  <c r="E24" i="108"/>
  <c r="E23" i="108"/>
  <c r="E21" i="108"/>
  <c r="E19" i="108"/>
  <c r="E18" i="108"/>
  <c r="E17" i="108"/>
  <c r="E16" i="108"/>
  <c r="E15" i="108"/>
  <c r="E14" i="108"/>
  <c r="E13" i="108"/>
  <c r="E12" i="108"/>
  <c r="E11" i="108"/>
  <c r="E10" i="108"/>
  <c r="E9" i="108"/>
  <c r="E8" i="108"/>
  <c r="E7" i="108"/>
  <c r="E6" i="108"/>
  <c r="E5" i="108"/>
  <c r="E4" i="108"/>
  <c r="E3" i="108"/>
  <c r="E2" i="108"/>
  <c r="C10" i="108"/>
  <c r="C11" i="108"/>
  <c r="C12" i="108"/>
  <c r="C13" i="108"/>
  <c r="C14" i="108"/>
  <c r="C15" i="108"/>
  <c r="C16" i="108"/>
  <c r="C17" i="108"/>
  <c r="C18" i="108"/>
  <c r="C19" i="108"/>
  <c r="C20" i="108"/>
  <c r="C21" i="108"/>
  <c r="C22" i="108"/>
  <c r="C23" i="108"/>
  <c r="C24" i="108"/>
  <c r="C9" i="108"/>
  <c r="C3" i="108"/>
  <c r="C4" i="108"/>
  <c r="C5" i="108"/>
  <c r="C6" i="108"/>
  <c r="C7" i="108"/>
  <c r="C8" i="108"/>
  <c r="C2" i="108"/>
  <c r="B10" i="3"/>
  <c r="A3" i="108"/>
  <c r="A4" i="108"/>
  <c r="A5" i="108"/>
  <c r="A6" i="108"/>
  <c r="A7" i="108"/>
  <c r="A8" i="108"/>
  <c r="A9" i="108"/>
  <c r="A10" i="108"/>
  <c r="A11" i="108"/>
  <c r="A12" i="108"/>
  <c r="A13" i="108"/>
  <c r="A14" i="108"/>
  <c r="A15" i="108"/>
  <c r="A16" i="108"/>
  <c r="A17" i="108"/>
  <c r="A18" i="108"/>
  <c r="A19" i="108"/>
  <c r="A20" i="108"/>
  <c r="A21" i="108"/>
  <c r="A22" i="108"/>
  <c r="A23" i="108"/>
  <c r="A24" i="108"/>
  <c r="A25" i="108"/>
  <c r="A26" i="108"/>
  <c r="A27" i="108"/>
  <c r="A28" i="108"/>
  <c r="A29" i="108"/>
  <c r="A30" i="108"/>
  <c r="A31" i="108"/>
  <c r="A32" i="108"/>
  <c r="A33" i="108"/>
  <c r="A34" i="108"/>
  <c r="A35" i="108"/>
  <c r="A36" i="108"/>
  <c r="A37" i="108"/>
  <c r="A38" i="108"/>
  <c r="A39" i="108"/>
  <c r="A40" i="108"/>
  <c r="A41" i="108"/>
  <c r="A42" i="108"/>
  <c r="A43" i="108"/>
  <c r="A45" i="108"/>
  <c r="A46" i="108"/>
  <c r="A47" i="108"/>
  <c r="A48" i="108"/>
  <c r="A49" i="108"/>
  <c r="A50" i="108"/>
  <c r="A51" i="108"/>
  <c r="A52" i="108"/>
  <c r="A53" i="108"/>
  <c r="A54" i="108"/>
  <c r="A55" i="108"/>
  <c r="A56" i="108"/>
  <c r="A57" i="108"/>
  <c r="A58" i="108"/>
  <c r="A59" i="108"/>
  <c r="A60" i="108"/>
  <c r="A61" i="108"/>
  <c r="A62" i="108"/>
  <c r="A63" i="108"/>
  <c r="A64" i="108"/>
  <c r="A65" i="108"/>
  <c r="A66" i="108"/>
  <c r="A67" i="108"/>
  <c r="A70" i="108"/>
  <c r="A71" i="108"/>
  <c r="A72" i="108"/>
  <c r="A73" i="108"/>
  <c r="A74" i="108"/>
  <c r="A75" i="108"/>
  <c r="A76" i="108"/>
  <c r="A77" i="108"/>
  <c r="A78" i="108"/>
  <c r="A79" i="108"/>
  <c r="A80" i="108"/>
  <c r="A81" i="108"/>
  <c r="A82" i="108"/>
  <c r="A83" i="108"/>
  <c r="A84" i="108"/>
  <c r="A85" i="108"/>
  <c r="A86" i="108"/>
  <c r="A87" i="108"/>
  <c r="A88" i="108"/>
  <c r="A89" i="108"/>
  <c r="A90" i="108"/>
  <c r="A91" i="108"/>
  <c r="A92" i="108"/>
  <c r="A93" i="108"/>
  <c r="A94" i="108"/>
  <c r="A95" i="108"/>
  <c r="A96" i="108"/>
  <c r="A97" i="108"/>
  <c r="A98" i="108"/>
  <c r="A99" i="108"/>
  <c r="A100" i="108"/>
  <c r="A101" i="108"/>
  <c r="A102" i="108"/>
  <c r="A103" i="108"/>
  <c r="A104" i="108"/>
  <c r="A105" i="108"/>
  <c r="A106" i="108"/>
  <c r="A107" i="108"/>
  <c r="A108" i="108"/>
  <c r="A109" i="108"/>
  <c r="A112" i="108"/>
  <c r="A113" i="108"/>
  <c r="A114" i="108"/>
  <c r="A115" i="108"/>
  <c r="A116" i="108"/>
  <c r="A117" i="108"/>
  <c r="A118" i="108"/>
  <c r="A119" i="108"/>
  <c r="A120" i="108"/>
  <c r="A121" i="108"/>
  <c r="A122" i="108"/>
  <c r="A123" i="108"/>
  <c r="A124" i="108"/>
  <c r="A125" i="108"/>
  <c r="A126" i="108"/>
  <c r="A127" i="108"/>
  <c r="A128" i="108"/>
  <c r="A129" i="108"/>
  <c r="A130" i="108"/>
  <c r="A131" i="108"/>
  <c r="A132" i="108"/>
  <c r="A133" i="108"/>
  <c r="A134" i="108"/>
  <c r="A135" i="108"/>
  <c r="A136" i="108"/>
  <c r="A137" i="108"/>
  <c r="A138" i="108"/>
  <c r="A139" i="108"/>
  <c r="A140" i="108"/>
  <c r="A141" i="108"/>
  <c r="A142" i="108"/>
  <c r="A143" i="108"/>
  <c r="A144" i="108"/>
  <c r="A145" i="108"/>
  <c r="A146" i="108"/>
  <c r="A147" i="108"/>
  <c r="A148" i="108"/>
  <c r="A149" i="108"/>
  <c r="A152" i="108"/>
  <c r="A153" i="108"/>
  <c r="A154" i="108"/>
  <c r="A155" i="108"/>
  <c r="A156" i="108"/>
  <c r="A157" i="108"/>
  <c r="A158" i="108"/>
  <c r="A159" i="108"/>
  <c r="A160" i="108"/>
  <c r="A161" i="108"/>
  <c r="A162" i="108"/>
  <c r="A163" i="108"/>
  <c r="A164" i="108"/>
  <c r="A165" i="108"/>
  <c r="A166" i="108"/>
  <c r="A167" i="108"/>
  <c r="A168" i="108"/>
  <c r="A169" i="108"/>
  <c r="A170" i="108"/>
  <c r="A171" i="108"/>
  <c r="A172" i="108"/>
  <c r="A173" i="108"/>
  <c r="A174" i="108"/>
  <c r="A175" i="108"/>
  <c r="A176" i="108"/>
  <c r="A177" i="108"/>
  <c r="A178" i="108"/>
  <c r="A179" i="108"/>
  <c r="A180" i="108"/>
  <c r="A181" i="108"/>
  <c r="A182" i="108"/>
  <c r="A183" i="108"/>
  <c r="A184" i="108"/>
  <c r="A185" i="108"/>
  <c r="A186" i="108"/>
  <c r="A187" i="108"/>
  <c r="A190" i="108"/>
  <c r="A191" i="108"/>
  <c r="A192" i="108"/>
  <c r="A193" i="108"/>
  <c r="A194" i="108"/>
  <c r="A195" i="108"/>
  <c r="A196" i="108"/>
  <c r="A197" i="108"/>
  <c r="A198" i="108"/>
  <c r="A199" i="108"/>
  <c r="A200" i="108"/>
  <c r="A201" i="108"/>
  <c r="A202" i="108"/>
  <c r="A203" i="108"/>
  <c r="A204" i="108"/>
  <c r="A205" i="108"/>
  <c r="A206" i="108"/>
  <c r="A207" i="108"/>
  <c r="A208" i="108"/>
  <c r="A209" i="108"/>
  <c r="A210" i="108"/>
  <c r="A211" i="108"/>
  <c r="A212" i="108"/>
  <c r="A213" i="108"/>
  <c r="A214" i="108"/>
  <c r="A215" i="108"/>
  <c r="A216" i="108"/>
  <c r="A217" i="108"/>
  <c r="A218" i="108"/>
  <c r="A219" i="108"/>
  <c r="A220" i="108"/>
  <c r="A221" i="108"/>
  <c r="A222" i="108"/>
  <c r="A223" i="108"/>
  <c r="A224" i="108"/>
  <c r="A225" i="108"/>
  <c r="A228" i="108"/>
  <c r="A229" i="108"/>
  <c r="A230" i="108"/>
  <c r="A231" i="108"/>
  <c r="A232" i="108"/>
  <c r="A233" i="108"/>
  <c r="A234" i="108"/>
  <c r="A235" i="108"/>
  <c r="A236" i="108"/>
  <c r="A237" i="108"/>
  <c r="A238" i="108"/>
  <c r="A239" i="108"/>
  <c r="A240" i="108"/>
  <c r="A241" i="108"/>
  <c r="A242" i="108"/>
  <c r="A243" i="108"/>
  <c r="A244" i="108"/>
  <c r="A245" i="108"/>
  <c r="A246" i="108"/>
  <c r="A247" i="108"/>
  <c r="A248" i="108"/>
  <c r="A249" i="108"/>
  <c r="A250" i="108"/>
  <c r="A251" i="108"/>
  <c r="A252" i="108"/>
  <c r="A253" i="108"/>
  <c r="A254" i="108"/>
  <c r="A255" i="108"/>
  <c r="A256" i="108"/>
  <c r="A257" i="108"/>
  <c r="A258" i="108"/>
  <c r="A259" i="108"/>
  <c r="A260" i="108"/>
  <c r="A261" i="108"/>
  <c r="A262" i="108"/>
  <c r="A263" i="108"/>
  <c r="A266" i="108"/>
  <c r="A267" i="108"/>
  <c r="A268" i="108"/>
  <c r="A269" i="108"/>
  <c r="A270" i="108"/>
  <c r="A271" i="108"/>
  <c r="A272" i="108"/>
  <c r="A273" i="108"/>
  <c r="A274" i="108"/>
  <c r="A275" i="108"/>
  <c r="A276" i="108"/>
  <c r="A277" i="108"/>
  <c r="A278" i="108"/>
  <c r="A279" i="108"/>
  <c r="A280" i="108"/>
  <c r="A281" i="108"/>
  <c r="A282" i="108"/>
  <c r="A283" i="108"/>
  <c r="A284" i="108"/>
  <c r="A285" i="108"/>
  <c r="A286" i="108"/>
  <c r="A287" i="108"/>
  <c r="A288" i="108"/>
  <c r="A289" i="108"/>
  <c r="A290" i="108"/>
  <c r="A291" i="108"/>
  <c r="A292" i="108"/>
  <c r="A293" i="108"/>
  <c r="A294" i="108"/>
  <c r="A295" i="108"/>
  <c r="A296" i="108"/>
  <c r="A297" i="108"/>
  <c r="A298" i="108"/>
  <c r="A299" i="108"/>
  <c r="A300" i="108"/>
  <c r="A301" i="108"/>
  <c r="A304" i="108"/>
  <c r="A305" i="108"/>
  <c r="A306" i="108"/>
  <c r="A307" i="108"/>
  <c r="A308" i="108"/>
  <c r="A309" i="108"/>
  <c r="A310" i="108"/>
  <c r="A311" i="108"/>
  <c r="A312" i="108"/>
  <c r="A313" i="108"/>
  <c r="A314" i="108"/>
  <c r="A315" i="108"/>
  <c r="A316" i="108"/>
  <c r="A317" i="108"/>
  <c r="A318" i="108"/>
  <c r="A319" i="108"/>
  <c r="A320" i="108"/>
  <c r="A321" i="108"/>
  <c r="A322" i="108"/>
  <c r="A323" i="108"/>
  <c r="A324" i="108"/>
  <c r="A325" i="108"/>
  <c r="A326" i="108"/>
  <c r="A327" i="108"/>
  <c r="A328" i="108"/>
  <c r="A329" i="108"/>
  <c r="A330" i="108"/>
  <c r="A331" i="108"/>
  <c r="A332" i="108"/>
  <c r="A333" i="108"/>
  <c r="A334" i="108"/>
  <c r="A335" i="108"/>
  <c r="A336" i="108"/>
  <c r="A337" i="108"/>
  <c r="A338" i="108"/>
  <c r="A339" i="108"/>
  <c r="A342" i="108"/>
  <c r="A343" i="108"/>
  <c r="A344" i="108"/>
  <c r="A345" i="108"/>
  <c r="A346" i="108"/>
  <c r="A347" i="108"/>
  <c r="A348" i="108"/>
  <c r="A349" i="108"/>
  <c r="A350" i="108"/>
  <c r="A351" i="108"/>
  <c r="A352" i="108"/>
  <c r="A353" i="108"/>
  <c r="A354" i="108"/>
  <c r="A355" i="108"/>
  <c r="A356" i="108"/>
  <c r="A357" i="108"/>
  <c r="A358" i="108"/>
  <c r="A359" i="108"/>
  <c r="A360" i="108"/>
  <c r="A361" i="108"/>
  <c r="A362" i="108"/>
  <c r="A363" i="108"/>
  <c r="A364" i="108"/>
  <c r="A365" i="108"/>
  <c r="A366" i="108"/>
  <c r="A367" i="108"/>
  <c r="A368" i="108"/>
  <c r="A369" i="108"/>
  <c r="A370" i="108"/>
  <c r="A371" i="108"/>
  <c r="A372" i="108"/>
  <c r="A373" i="108"/>
  <c r="A374" i="108"/>
  <c r="A375" i="108"/>
  <c r="A376" i="108"/>
  <c r="A377" i="108"/>
  <c r="A380" i="108"/>
  <c r="A381" i="108"/>
  <c r="A382" i="108"/>
  <c r="A383" i="108"/>
  <c r="A384" i="108"/>
  <c r="A385" i="108"/>
  <c r="A386" i="108"/>
  <c r="A387" i="108"/>
  <c r="A388" i="108"/>
  <c r="A389" i="108"/>
  <c r="A390" i="108"/>
  <c r="A391" i="108"/>
  <c r="A392" i="108"/>
  <c r="A393" i="108"/>
  <c r="A394" i="108"/>
  <c r="A395" i="108"/>
  <c r="A396" i="108"/>
  <c r="A397" i="108"/>
  <c r="A398" i="108"/>
  <c r="A399" i="108"/>
  <c r="A400" i="108"/>
  <c r="A401" i="108"/>
  <c r="A402" i="108"/>
  <c r="A403" i="108"/>
  <c r="A404" i="108"/>
  <c r="A405" i="108"/>
  <c r="A406" i="108"/>
  <c r="A407" i="108"/>
  <c r="A408" i="108"/>
  <c r="A409" i="108"/>
  <c r="A410" i="108"/>
  <c r="A411" i="108"/>
  <c r="A412" i="108"/>
  <c r="A413" i="108"/>
  <c r="A414" i="108"/>
  <c r="A415" i="108"/>
  <c r="A418" i="108"/>
  <c r="A419" i="108"/>
  <c r="A420" i="108"/>
  <c r="A421" i="108"/>
  <c r="A422" i="108"/>
  <c r="A423" i="108"/>
  <c r="A424" i="108"/>
  <c r="A425" i="108"/>
  <c r="A426" i="108"/>
  <c r="A427" i="108"/>
  <c r="A2" i="108"/>
  <c r="B29" i="45"/>
  <c r="B22" i="45" l="1"/>
  <c r="B9" i="45"/>
  <c r="B12" i="45" l="1"/>
  <c r="B6" i="69"/>
  <c r="B19" i="3"/>
  <c r="B41" i="45" l="1"/>
  <c r="B42" i="45"/>
  <c r="C19" i="67"/>
  <c r="C21" i="67" l="1"/>
  <c r="E22" i="108" s="1"/>
  <c r="E20" i="108"/>
  <c r="D17" i="65"/>
  <c r="B3" i="25" l="1"/>
  <c r="B4" i="25"/>
  <c r="B5" i="25"/>
  <c r="B6" i="25"/>
  <c r="B7" i="25"/>
  <c r="B8" i="25"/>
  <c r="B9" i="25"/>
  <c r="B10" i="25"/>
  <c r="B11" i="25"/>
  <c r="B12" i="25"/>
  <c r="B13" i="25"/>
  <c r="B14" i="25"/>
  <c r="B16" i="25"/>
  <c r="B17" i="25"/>
  <c r="B18" i="25"/>
  <c r="E2" i="25"/>
  <c r="C50" i="45" l="1"/>
  <c r="E81" i="108" l="1"/>
  <c r="C23" i="45"/>
  <c r="C6" i="25"/>
  <c r="E22" i="25"/>
  <c r="E59" i="108" l="1"/>
  <c r="B2" i="25"/>
  <c r="A6" i="25"/>
  <c r="B4" i="24"/>
  <c r="B5" i="24" s="1"/>
  <c r="B6" i="24" s="1"/>
  <c r="B7" i="24" s="1"/>
  <c r="B8" i="24" s="1"/>
  <c r="B9" i="24" s="1"/>
  <c r="B10" i="24" s="1"/>
  <c r="B11" i="24" s="1"/>
  <c r="B12" i="24" s="1"/>
  <c r="B13" i="24" s="1"/>
  <c r="B14" i="24" s="1"/>
  <c r="B15" i="24" s="1"/>
  <c r="B16" i="24" s="1"/>
  <c r="B17" i="24" s="1"/>
  <c r="B18" i="24" s="1"/>
  <c r="B19" i="24" s="1"/>
  <c r="B20" i="24" s="1"/>
  <c r="B21" i="24" s="1"/>
  <c r="B22" i="24" s="1"/>
  <c r="B23" i="24" s="1"/>
  <c r="B24" i="24" s="1"/>
  <c r="B25" i="24" s="1"/>
  <c r="B26" i="24" s="1"/>
  <c r="B27" i="24" s="1"/>
  <c r="B28" i="24" s="1"/>
  <c r="B29" i="24" s="1"/>
  <c r="B30" i="24" s="1"/>
  <c r="B31" i="24" s="1"/>
  <c r="B32" i="24" s="1"/>
  <c r="B33" i="24" s="1"/>
  <c r="B34" i="24" s="1"/>
  <c r="B35" i="24" s="1"/>
  <c r="B36" i="24" s="1"/>
  <c r="B37" i="24" s="1"/>
  <c r="B38" i="24" s="1"/>
  <c r="B39" i="24" s="1"/>
  <c r="B40" i="24" s="1"/>
  <c r="B41" i="24" s="1"/>
  <c r="B42" i="24" s="1"/>
  <c r="B43" i="24" s="1"/>
  <c r="B44" i="24" s="1"/>
  <c r="B45" i="24" s="1"/>
  <c r="B46" i="24" s="1"/>
  <c r="B47" i="24" s="1"/>
  <c r="B48" i="24" s="1"/>
  <c r="B49" i="24" s="1"/>
  <c r="B50" i="24" s="1"/>
  <c r="B51" i="24" s="1"/>
  <c r="B52" i="24" s="1"/>
  <c r="B53" i="24" s="1"/>
  <c r="B54" i="24" s="1"/>
  <c r="B55" i="24" s="1"/>
  <c r="B56" i="24" s="1"/>
  <c r="B57" i="24" s="1"/>
  <c r="B58" i="24" s="1"/>
  <c r="B59" i="24" s="1"/>
  <c r="B60" i="24" s="1"/>
  <c r="B61" i="24" s="1"/>
  <c r="B62" i="24" s="1"/>
  <c r="B63" i="24" s="1"/>
  <c r="B64" i="24" s="1"/>
  <c r="B65" i="24" s="1"/>
  <c r="B66" i="24" s="1"/>
  <c r="B67" i="24" s="1"/>
  <c r="B68" i="24" s="1"/>
  <c r="B69" i="24" s="1"/>
  <c r="B70" i="24" s="1"/>
  <c r="B71" i="24" s="1"/>
  <c r="B72" i="24" s="1"/>
  <c r="B73" i="24" s="1"/>
  <c r="B74" i="24" s="1"/>
  <c r="B75" i="24" s="1"/>
  <c r="B76" i="24" s="1"/>
  <c r="B77" i="24" s="1"/>
  <c r="B78" i="24" s="1"/>
  <c r="B79" i="24" s="1"/>
  <c r="B80" i="24" s="1"/>
  <c r="B81" i="24" s="1"/>
  <c r="B82" i="24" s="1"/>
  <c r="B83" i="24" s="1"/>
  <c r="B84" i="24" s="1"/>
  <c r="B85" i="24" s="1"/>
  <c r="B86" i="24" s="1"/>
  <c r="B87" i="24" s="1"/>
  <c r="B88" i="24" s="1"/>
  <c r="B89" i="24" s="1"/>
  <c r="B90" i="24" s="1"/>
  <c r="B91" i="24" s="1"/>
  <c r="B92" i="24" s="1"/>
  <c r="B93" i="24" s="1"/>
  <c r="B94" i="24" s="1"/>
  <c r="B95" i="24" s="1"/>
  <c r="B96" i="24" s="1"/>
  <c r="B97" i="24" s="1"/>
  <c r="B98" i="24" s="1"/>
  <c r="B99" i="24" s="1"/>
  <c r="B100" i="24" s="1"/>
  <c r="B101" i="24" s="1"/>
  <c r="B102" i="24" s="1"/>
  <c r="B103" i="24" s="1"/>
  <c r="B104" i="24" s="1"/>
  <c r="B105" i="24" s="1"/>
  <c r="B106" i="24" s="1"/>
  <c r="B107" i="24" s="1"/>
  <c r="B108" i="24" s="1"/>
  <c r="B109" i="24" s="1"/>
  <c r="B110" i="24" s="1"/>
  <c r="B111" i="24" s="1"/>
  <c r="B112" i="24" s="1"/>
  <c r="B113" i="24" s="1"/>
  <c r="B114" i="24" s="1"/>
  <c r="B115" i="24" s="1"/>
  <c r="B116" i="24" s="1"/>
  <c r="B117" i="24" s="1"/>
  <c r="B118" i="24" s="1"/>
  <c r="B119" i="24" s="1"/>
  <c r="B120" i="24" s="1"/>
  <c r="B121" i="24" s="1"/>
  <c r="B122" i="24" s="1"/>
  <c r="B123" i="24" s="1"/>
  <c r="B124" i="24" s="1"/>
  <c r="B125" i="24" s="1"/>
  <c r="B126" i="24" s="1"/>
  <c r="B127" i="24" s="1"/>
  <c r="B128" i="24" s="1"/>
  <c r="B129" i="24" s="1"/>
  <c r="B130" i="24" s="1"/>
  <c r="B131" i="24" s="1"/>
  <c r="B132" i="24" s="1"/>
  <c r="B133" i="24" s="1"/>
  <c r="B134" i="24" s="1"/>
  <c r="B135" i="24" s="1"/>
  <c r="B136" i="24" s="1"/>
  <c r="B137" i="24" s="1"/>
  <c r="B138" i="24" s="1"/>
  <c r="B139" i="24" s="1"/>
  <c r="B140" i="24" s="1"/>
  <c r="B141" i="24" s="1"/>
  <c r="B142" i="24" s="1"/>
  <c r="B143" i="24" s="1"/>
  <c r="B144" i="24" s="1"/>
  <c r="B145" i="24" s="1"/>
  <c r="B146" i="24" s="1"/>
  <c r="B147" i="24" s="1"/>
  <c r="B148" i="24" s="1"/>
  <c r="B149" i="24" s="1"/>
  <c r="B150" i="24" s="1"/>
  <c r="B151" i="24" s="1"/>
  <c r="B152" i="24" s="1"/>
  <c r="B153" i="24" s="1"/>
  <c r="B154" i="24" s="1"/>
  <c r="B155" i="24" s="1"/>
  <c r="B156" i="24" s="1"/>
  <c r="B157" i="24" s="1"/>
  <c r="B158" i="24" s="1"/>
  <c r="B159" i="24" s="1"/>
  <c r="B160" i="24" s="1"/>
  <c r="B161" i="24" s="1"/>
  <c r="B162" i="24" s="1"/>
  <c r="B163" i="24" s="1"/>
  <c r="B164" i="24" s="1"/>
  <c r="B165" i="24" s="1"/>
  <c r="B166" i="24" s="1"/>
  <c r="B167" i="24" s="1"/>
  <c r="B168" i="24" s="1"/>
  <c r="B169" i="24" s="1"/>
  <c r="B170" i="24" s="1"/>
  <c r="B171" i="24" s="1"/>
  <c r="B172" i="24" s="1"/>
  <c r="B173" i="24" s="1"/>
  <c r="B174" i="24" s="1"/>
  <c r="B175" i="24" s="1"/>
  <c r="B176" i="24" s="1"/>
  <c r="B177" i="24" s="1"/>
  <c r="B178" i="24" s="1"/>
  <c r="B179" i="24" s="1"/>
  <c r="B180" i="24" s="1"/>
  <c r="B181" i="24" s="1"/>
  <c r="B182" i="24" s="1"/>
  <c r="B183" i="24" s="1"/>
  <c r="B184" i="24" s="1"/>
  <c r="B185" i="24" s="1"/>
  <c r="B186" i="24" s="1"/>
  <c r="B187" i="24" s="1"/>
  <c r="B188" i="24" s="1"/>
  <c r="B189" i="24" s="1"/>
  <c r="B190" i="24" s="1"/>
  <c r="B191" i="24" s="1"/>
  <c r="B192" i="24" s="1"/>
  <c r="C14" i="45"/>
  <c r="E51" i="108" l="1"/>
  <c r="C34" i="45"/>
  <c r="E33" i="25"/>
  <c r="E70" i="108" l="1"/>
  <c r="B15" i="25"/>
  <c r="E17" i="65" l="1"/>
  <c r="C17" i="65"/>
  <c r="B4" i="36"/>
  <c r="C48" i="45" l="1"/>
  <c r="C38" i="45"/>
  <c r="B38" i="45"/>
  <c r="B43" i="45"/>
  <c r="B18" i="45"/>
  <c r="E19" i="65"/>
  <c r="D11" i="25" l="1"/>
  <c r="E41" i="108"/>
  <c r="E18" i="65"/>
  <c r="D10" i="25" l="1"/>
  <c r="E40" i="108"/>
  <c r="A7" i="25"/>
  <c r="A5" i="25"/>
  <c r="C4" i="25"/>
  <c r="A4" i="25"/>
  <c r="C3" i="25"/>
  <c r="A3" i="25"/>
  <c r="C2" i="25"/>
  <c r="A2" i="25"/>
  <c r="C28" i="45"/>
  <c r="C20" i="45"/>
  <c r="C19" i="45"/>
  <c r="C18" i="45"/>
  <c r="C8" i="36"/>
  <c r="C5" i="25" s="1"/>
  <c r="B27" i="3"/>
  <c r="E19" i="25"/>
  <c r="E18" i="25"/>
  <c r="E17" i="25"/>
  <c r="E56" i="108" l="1"/>
  <c r="E55" i="108"/>
  <c r="E57" i="108"/>
  <c r="E64" i="108"/>
  <c r="C45" i="45"/>
  <c r="C25" i="45"/>
  <c r="E24" i="25"/>
  <c r="E61" i="108" l="1"/>
  <c r="C46" i="45"/>
  <c r="E78" i="108"/>
  <c r="C35" i="45"/>
  <c r="C51" i="45"/>
  <c r="E45" i="25"/>
  <c r="E50" i="25"/>
  <c r="E34" i="25"/>
  <c r="E82" i="108" l="1"/>
  <c r="E71" i="108"/>
  <c r="E79" i="108"/>
  <c r="C52" i="45"/>
  <c r="C49" i="45"/>
  <c r="B39" i="45"/>
  <c r="E35" i="45"/>
  <c r="E51" i="25"/>
  <c r="E48" i="25"/>
  <c r="E83" i="108" l="1"/>
  <c r="E80" i="108"/>
</calcChain>
</file>

<file path=xl/sharedStrings.xml><?xml version="1.0" encoding="utf-8"?>
<sst xmlns="http://schemas.openxmlformats.org/spreadsheetml/2006/main" count="2251" uniqueCount="263">
  <si>
    <t>Naam zorgaanbieder</t>
  </si>
  <si>
    <t>Naam contactpersoon</t>
  </si>
  <si>
    <t>Telefoonnummer contactpersoon</t>
  </si>
  <si>
    <t>Email contactpersoon</t>
  </si>
  <si>
    <t>Groep 1</t>
  </si>
  <si>
    <t>Aantal openingsweken per jaar (wordt automatisch gevuld!)</t>
  </si>
  <si>
    <t>Aantal openingsdagen (wordt automatisch gevuld!)</t>
  </si>
  <si>
    <t>groep</t>
  </si>
  <si>
    <t>dag</t>
  </si>
  <si>
    <t>dagen</t>
  </si>
  <si>
    <t>weken</t>
  </si>
  <si>
    <t>type</t>
  </si>
  <si>
    <t>minuten</t>
  </si>
  <si>
    <t>ja</t>
  </si>
  <si>
    <t>tarief</t>
  </si>
  <si>
    <t>cao</t>
  </si>
  <si>
    <t>Groep 2</t>
  </si>
  <si>
    <t>ZZP/zelfstandig/vrijgevestigd</t>
  </si>
  <si>
    <t>VVT</t>
  </si>
  <si>
    <t>nee</t>
  </si>
  <si>
    <t>Groep 3</t>
  </si>
  <si>
    <t>Kleine praktijk/maatschap (1-5 hulpverleners, niet in loondienst)</t>
  </si>
  <si>
    <t>Groep 4</t>
  </si>
  <si>
    <t>Praktijk/maatschap (&gt;5 hulpverleners, niet in loondienst)</t>
  </si>
  <si>
    <t>GGZ</t>
  </si>
  <si>
    <t>Groep 5</t>
  </si>
  <si>
    <t>nvt</t>
  </si>
  <si>
    <t>Kleine instelling (&lt; 20 hulpverleners in loondienst)</t>
  </si>
  <si>
    <t>Jeugdzorg</t>
  </si>
  <si>
    <t>Groep 6</t>
  </si>
  <si>
    <t>Instelling (&gt;20 hulpverleners in loondienst)</t>
  </si>
  <si>
    <t>Gehandicaptenzorg</t>
  </si>
  <si>
    <t>Groep 7</t>
  </si>
  <si>
    <t>Groep 8</t>
  </si>
  <si>
    <t>Groep 9</t>
  </si>
  <si>
    <t>Groep 10</t>
  </si>
  <si>
    <t>Sociaal werk</t>
  </si>
  <si>
    <t>(dropdown)</t>
  </si>
  <si>
    <t>Resultaten: financiële kengetallen</t>
  </si>
  <si>
    <t>Versiebeheer</t>
  </si>
  <si>
    <t>overig</t>
  </si>
  <si>
    <t xml:space="preserve">** Groepsbegeleiders zijn veelal op de groep ingeroosterde (pedagogisch) medewerkers. Hun aandacht en verantwoordelijkheid ligt primair bij de groep als geheel. Zij leveren (per definitie) tijdens de ingeroosterde groepstijd géén (apart declarabele) ambulante jeugdhulp. </t>
  </si>
  <si>
    <t>Overhead</t>
  </si>
  <si>
    <t>Definitie overhead</t>
  </si>
  <si>
    <t>REKENTOOL OVERHEAD</t>
  </si>
  <si>
    <r>
      <t xml:space="preserve">Deze kosten beschouwen we als </t>
    </r>
    <r>
      <rPr>
        <sz val="11"/>
        <color rgb="FFFF0000"/>
        <rFont val="Calibri"/>
        <family val="2"/>
        <scheme val="minor"/>
      </rPr>
      <t>NIET</t>
    </r>
    <r>
      <rPr>
        <sz val="11"/>
        <color theme="1"/>
        <rFont val="Calibri"/>
        <family val="2"/>
        <scheme val="minor"/>
      </rPr>
      <t>-overheadkosten</t>
    </r>
  </si>
  <si>
    <t>minus alle cliëntgebonden huisvestingskosten*** wonen/verblijf of dagbesteding/-behandeling</t>
  </si>
  <si>
    <t>minus alle cliëntgebonden verzorgingskosten**** wonen/verblijf of dagbesteding/-behandeling</t>
  </si>
  <si>
    <t>minus kosten academische functie (waarschijnlijk op basis van een schatting)</t>
  </si>
  <si>
    <t>Omvang overheadkosten (wordt automatisch gevuld)</t>
  </si>
  <si>
    <t>Opslag overhead per directe fte</t>
  </si>
  <si>
    <r>
      <t xml:space="preserve">euro per </t>
    </r>
    <r>
      <rPr>
        <b/>
        <i/>
        <sz val="11"/>
        <color theme="1"/>
        <rFont val="Calibri"/>
        <family val="2"/>
        <scheme val="minor"/>
      </rPr>
      <t>directe</t>
    </r>
    <r>
      <rPr>
        <b/>
        <sz val="11"/>
        <color theme="1"/>
        <rFont val="Calibri"/>
        <family val="2"/>
        <scheme val="minor"/>
      </rPr>
      <t xml:space="preserve"> fte**</t>
    </r>
  </si>
  <si>
    <t>NIET: gastvrouwen/gastheren, facilitaire medewerkers, keukenpersoneel, niet-SKJ opgeleide beveiligers</t>
  </si>
  <si>
    <t>Salariskosten</t>
  </si>
  <si>
    <t>Vakantiegeld</t>
  </si>
  <si>
    <t>Eindejaarsuitkering</t>
  </si>
  <si>
    <t>Onregelmatigheidstoeslagen</t>
  </si>
  <si>
    <t>Sociale premies en pensioenen (werkgeversdeel)</t>
  </si>
  <si>
    <t>NIET: eenmalige uitkeringen/salarisbetalingen, gratificaties, bonussen, opleidingskosten, personeelsuitjes</t>
  </si>
  <si>
    <t>NIET: vergoedingen of bijdragen aan (reis- of vervoers-)kosten</t>
  </si>
  <si>
    <t>*** Cliëntgebonden huisvestingskosten (wonen/verblijf en dagbesteding/dagbehandeling) bestaan  uit:</t>
  </si>
  <si>
    <t>Huur / hypotheekrente</t>
  </si>
  <si>
    <t>Huurinkomsten anders dan door cliënten (op te geven als negatieve kosten)</t>
  </si>
  <si>
    <t>Inventariskosten</t>
  </si>
  <si>
    <t>Onderhoudskosten (personeel, materieel, derden)</t>
  </si>
  <si>
    <t>Schoonmaakkosten</t>
  </si>
  <si>
    <t>Nutsvoorzieningen (energie, water, TV/internet, afval)</t>
  </si>
  <si>
    <t>Gebouwgebonden verzekeringen</t>
  </si>
  <si>
    <t>Huur/leasing installaties</t>
  </si>
  <si>
    <t>Afschrijvingen (terreinen, installatie, gebouwen, inventaris, verbouwingen)</t>
  </si>
  <si>
    <t>Kosten (brand)veiligheid en beveiliging</t>
  </si>
  <si>
    <t>Gebouwgebonden belastingen</t>
  </si>
  <si>
    <t>Dotaties/onttrekking aan voorzieningen voor cliëntgerelateerde huisvesting</t>
  </si>
  <si>
    <t>Spreekkamers</t>
  </si>
  <si>
    <t>NIET: huisvestingkosten kantoren</t>
  </si>
  <si>
    <t>**** Cliëntgebonden verzorgingskosten wonen bestaan  uit:</t>
  </si>
  <si>
    <t>Voeding</t>
  </si>
  <si>
    <t>Eigen bijdrage aan verzorgingkosten (als negatieve kosten)</t>
  </si>
  <si>
    <t>Toiletartikelen</t>
  </si>
  <si>
    <t>Zak- en kleedgeld</t>
  </si>
  <si>
    <t>Medicijnen</t>
  </si>
  <si>
    <t>Verzorgingskosten voor dagbesteding en/of begeleiding groep</t>
  </si>
  <si>
    <t>NIET: activiteitenkosten (=overheadkosten)</t>
  </si>
  <si>
    <t>Overige opslagen</t>
  </si>
  <si>
    <t>OVERIGE OPSLAGEN (PERCENTAGES)</t>
  </si>
  <si>
    <t>* De loonkosten van AL HET PERSONEEL (woonbegeleiders, ambulant hulpverleners, overhead, etc.) exclusief sociale premies en pensioenen</t>
  </si>
  <si>
    <t>NIET: sociale premies en pensioenen</t>
  </si>
  <si>
    <t>NIET: eenmalige uitkeringen/salarisbetalingen</t>
  </si>
  <si>
    <t>NIET: gratificaties, bonussen, opleidingskosten, personeelsuitjes</t>
  </si>
  <si>
    <t>** De sociale premies werkgever deel zijn:</t>
  </si>
  <si>
    <t>Werkgeversbijdrage kinderopvang</t>
  </si>
  <si>
    <t>WAO/WIA-basispremie (Aof)</t>
  </si>
  <si>
    <t>Whk-rekenpremie (Werkhervattingskas)</t>
  </si>
  <si>
    <t>WW-AWf-premie</t>
  </si>
  <si>
    <t>Wgf Sectorfondspremie</t>
  </si>
  <si>
    <t>ZVW-inkomensafh. bijdrage werkgevers</t>
  </si>
  <si>
    <t>WGA herverzekerd</t>
  </si>
  <si>
    <r>
      <t xml:space="preserve">*** Onregelmatigheidstoeslag als percentuele opslag op kale </t>
    </r>
    <r>
      <rPr>
        <i/>
        <sz val="10"/>
        <color theme="1"/>
        <rFont val="Calibri"/>
        <family val="2"/>
        <scheme val="minor"/>
      </rPr>
      <t>salariskosten</t>
    </r>
  </si>
  <si>
    <t>algemeen</t>
  </si>
  <si>
    <t>overhead</t>
  </si>
  <si>
    <t>uur</t>
  </si>
  <si>
    <t>dagdeel</t>
  </si>
  <si>
    <t>Was dat een tarief per uur of per dagdeel?</t>
  </si>
  <si>
    <t>Percentage risico/marge</t>
  </si>
  <si>
    <t>maand</t>
  </si>
  <si>
    <t>traject/profiel</t>
  </si>
  <si>
    <t>Risico/marge (wordt automatisch gevuld!)</t>
  </si>
  <si>
    <t>Huisvestingskosten per capaciteitsplaats (wordt automatisch gevuld!)</t>
  </si>
  <si>
    <t>Overheadkosten per fte (wordt automatisch gevuld!)</t>
  </si>
  <si>
    <t>Product</t>
  </si>
  <si>
    <t xml:space="preserve">Vervoer </t>
  </si>
  <si>
    <t>OF:</t>
  </si>
  <si>
    <t>vervoer</t>
  </si>
  <si>
    <t>***** Pleegzorgkosten</t>
  </si>
  <si>
    <t>Aan pleegouders betaalde pleegvergoedingen</t>
  </si>
  <si>
    <t>Kosten voor werving, screening, selectie, training van pleegouders (inclusief reclame/-materiaal)</t>
  </si>
  <si>
    <t>(Loon)kosten medewerkers pleegouderbureau</t>
  </si>
  <si>
    <t>Kosten voor betalingen van pleegvergoedingen (financiële administratie)</t>
  </si>
  <si>
    <t>Betaalde bijzondere pleegkosten</t>
  </si>
  <si>
    <t>NIET: loonkosten begeleiders pleegzorg</t>
  </si>
  <si>
    <t>niet in loondienst</t>
  </si>
  <si>
    <t>Vervoer rolstoel</t>
  </si>
  <si>
    <t>Aanvullende WAO/WIA-verzekering</t>
  </si>
  <si>
    <t>* zorgomzet: (uitsluitend) omzet uit Wlz, Wmo, Jeugdwet en Zvw.</t>
  </si>
  <si>
    <t>minus alle loonkosten** (woon)begeleiders (wonen/verblijf of dagbesteding/-behandeling, vzo)</t>
  </si>
  <si>
    <t>minus de overheadgerelateerde kosten van de voorwacht en achterwachtfunctie/crisisdienst</t>
  </si>
  <si>
    <t>**  De loonkosten zijn uitsluitend:</t>
  </si>
  <si>
    <t>** vervoerde cliënten: retourritten</t>
  </si>
  <si>
    <t>Naam van de groep</t>
  </si>
  <si>
    <t>Welk soort groep is het?</t>
  </si>
  <si>
    <t>Ja, ongeveer</t>
  </si>
  <si>
    <t>Nee, te laag</t>
  </si>
  <si>
    <t>Ja, zelfs (te) ruim</t>
  </si>
  <si>
    <r>
      <rPr>
        <sz val="11"/>
        <rFont val="Calibri"/>
        <family val="2"/>
        <scheme val="minor"/>
      </rPr>
      <t>Totaal</t>
    </r>
    <r>
      <rPr>
        <sz val="11"/>
        <color rgb="FF000000"/>
        <rFont val="Calibri"/>
        <family val="2"/>
        <scheme val="minor"/>
      </rPr>
      <t xml:space="preserve"> roosteruren groepsbegeleiders </t>
    </r>
    <r>
      <rPr>
        <b/>
        <sz val="11"/>
        <color rgb="FFFF0000"/>
        <rFont val="Calibri"/>
        <family val="2"/>
        <scheme val="minor"/>
      </rPr>
      <t>BUITEN de openingsuren</t>
    </r>
    <r>
      <rPr>
        <sz val="11"/>
        <color rgb="FF000000"/>
        <rFont val="Calibri"/>
        <family val="2"/>
        <scheme val="minor"/>
      </rPr>
      <t xml:space="preserve"> </t>
    </r>
    <r>
      <rPr>
        <b/>
        <i/>
        <sz val="11"/>
        <color rgb="FFFF0000"/>
        <rFont val="Calibri"/>
        <family val="2"/>
        <scheme val="minor"/>
      </rPr>
      <t>per</t>
    </r>
    <r>
      <rPr>
        <i/>
        <sz val="11"/>
        <color rgb="FF000000"/>
        <rFont val="Calibri"/>
        <family val="2"/>
        <scheme val="minor"/>
      </rPr>
      <t xml:space="preserve"> </t>
    </r>
    <r>
      <rPr>
        <b/>
        <i/>
        <sz val="11"/>
        <color rgb="FFFF0000"/>
        <rFont val="Calibri"/>
        <family val="2"/>
        <scheme val="minor"/>
      </rPr>
      <t>DAG</t>
    </r>
    <r>
      <rPr>
        <sz val="11"/>
        <color rgb="FF000000"/>
        <rFont val="Calibri"/>
        <family val="2"/>
        <scheme val="minor"/>
      </rPr>
      <t xml:space="preserve"> (voorbereiden, na afloop opruimen, dossier bijwerken)</t>
    </r>
  </si>
  <si>
    <r>
      <t xml:space="preserve">Totaal roosteruren groepsbegeleiders BUITEN de openingsuren </t>
    </r>
    <r>
      <rPr>
        <b/>
        <sz val="11"/>
        <rFont val="Calibri"/>
        <family val="2"/>
        <scheme val="minor"/>
      </rPr>
      <t>per jaar</t>
    </r>
    <r>
      <rPr>
        <sz val="11"/>
        <rFont val="Calibri"/>
        <family val="2"/>
        <scheme val="minor"/>
      </rPr>
      <t xml:space="preserve"> (wordt automatisch gevuld!)</t>
    </r>
  </si>
  <si>
    <t>Bruto uren per = 1.878. Werkbare uren per fte = ongeveer 1.500</t>
  </si>
  <si>
    <t>minus kosten van pleegzorg***** (zie onderstaande definitie)</t>
  </si>
  <si>
    <t>minus de kosten van ingekochte zorg (zorginkoop waar tegenover opbrengsten staan)</t>
  </si>
  <si>
    <r>
      <t xml:space="preserve">Overhead bestaat uit </t>
    </r>
    <r>
      <rPr>
        <b/>
        <i/>
        <sz val="11"/>
        <color theme="1"/>
        <rFont val="Calibri"/>
        <family val="2"/>
        <scheme val="minor"/>
      </rPr>
      <t>alle</t>
    </r>
    <r>
      <rPr>
        <i/>
        <sz val="11"/>
        <color theme="1"/>
        <rFont val="Calibri"/>
        <family val="2"/>
        <scheme val="minor"/>
      </rPr>
      <t xml:space="preserve"> kosten anders dan de loonkosten van direct personeel*, de cliëntgerelateerde huisvestingskosten en verzorgingskosten voor wonen/24-uurs verblijf en dagbesteding/-behandeling, de academische functie en de voorwacht / achterwacht en crisisfunctie, voor zover deze zorgvormen door uw zorginstelling worden geleverd.</t>
    </r>
  </si>
  <si>
    <t>VRAGEN OVER DIT FORMAT: BEL OF MAIL MET SYBE BIJLEVELD 
(06 11003999/SYBE@BIJLEVELDADVIES.NL)</t>
  </si>
  <si>
    <t>Invulinstructie</t>
  </si>
  <si>
    <t>Algemene invulinstructie</t>
  </si>
  <si>
    <t>Deze rekentool is niet geschikt voor:</t>
  </si>
  <si>
    <t>Berekend aantal fte groepbegeleiders voor deze groep (wordt automatisch gevuld!)</t>
  </si>
  <si>
    <r>
      <t xml:space="preserve">Kostprijs </t>
    </r>
    <r>
      <rPr>
        <b/>
        <sz val="11"/>
        <color rgb="FFFF0000"/>
        <rFont val="Calibri"/>
        <family val="2"/>
        <scheme val="minor"/>
      </rPr>
      <t>per uur</t>
    </r>
    <r>
      <rPr>
        <b/>
        <sz val="11"/>
        <color theme="1"/>
        <rFont val="Calibri"/>
        <family val="2"/>
        <scheme val="minor"/>
      </rPr>
      <t xml:space="preserve"> (wordt automatisch gevuld!)</t>
    </r>
  </si>
  <si>
    <r>
      <rPr>
        <b/>
        <sz val="9"/>
        <color rgb="FFFF0000"/>
        <rFont val="Calibri"/>
        <family val="2"/>
        <scheme val="minor"/>
      </rPr>
      <t>Uitsluitend</t>
    </r>
    <r>
      <rPr>
        <b/>
        <sz val="9"/>
        <color theme="1"/>
        <rFont val="Calibri"/>
        <family val="2"/>
        <scheme val="minor"/>
      </rPr>
      <t xml:space="preserve"> de volgende functies mogen hier worden meegeteld:</t>
    </r>
  </si>
  <si>
    <t>ingroosterde uren van groepsbegeleiders</t>
  </si>
  <si>
    <t>ingroosterde uren van pedagogisch medewerkers</t>
  </si>
  <si>
    <t>ingroosterde uren van agogisch medewerkers</t>
  </si>
  <si>
    <t>ingeroosterde uren van VOV-staf</t>
  </si>
  <si>
    <t>bij driemilieuvoorzieningen: óók de ingeroosterde uren van begeleiders op het terrein (niet direct aan één groep verbonden, naar rato van het aantal groepen op het terrein)</t>
  </si>
  <si>
    <r>
      <t xml:space="preserve">De volgende functies tellen </t>
    </r>
    <r>
      <rPr>
        <b/>
        <sz val="9"/>
        <color rgb="FFFF0000"/>
        <rFont val="Calibri"/>
        <family val="2"/>
        <scheme val="minor"/>
      </rPr>
      <t>NIET</t>
    </r>
    <r>
      <rPr>
        <b/>
        <sz val="9"/>
        <color theme="1"/>
        <rFont val="Calibri"/>
        <family val="2"/>
        <scheme val="minor"/>
      </rPr>
      <t xml:space="preserve"> mee voor de netto roosteruren:</t>
    </r>
  </si>
  <si>
    <t>NIET: uren van begeleiders ingeroosterd voor individuele begeleiding / begeleiding thuis / persoonlijke begeleiding</t>
  </si>
  <si>
    <t>NIET: uren van stagiares</t>
  </si>
  <si>
    <t>NIET: uren van gastvrouw/gastheer</t>
  </si>
  <si>
    <t>NIET: uren van ervaringsdeskundigen</t>
  </si>
  <si>
    <t>NIET: gedragwetenschapper / alle wo opgeleide hulpverleners</t>
  </si>
  <si>
    <t>NIET: ambulant hulpverlener / (vak)therapeuten, behandelaars</t>
  </si>
  <si>
    <t>NIET: individueel begeleiders (uitzondering: bij kamertraining/begeleid wonen als er geen groepsbegeleiders zijn)</t>
  </si>
  <si>
    <t>Deze vraag nauwkeurig beantwoorden!</t>
  </si>
  <si>
    <t>*** De gedragswetenschappelijke inzet betreft hier UITSLUITEND de ondersteuning van het pedagogische klimaat en GEEN (individuele) behandeling</t>
  </si>
  <si>
    <t>**** Voor definitie loonkosten: zie tabblad overhead</t>
  </si>
  <si>
    <t xml:space="preserve">Individuele begeleiding/verzorging
</t>
  </si>
  <si>
    <t xml:space="preserve">Kortdurend verblijf / logeren
</t>
  </si>
  <si>
    <t>Primaire cao voor begeleiders dagbesteding</t>
  </si>
  <si>
    <r>
      <t xml:space="preserve">Percentage groepsbegeleiders met </t>
    </r>
    <r>
      <rPr>
        <b/>
        <sz val="11"/>
        <color rgb="FF000000"/>
        <rFont val="Calibri"/>
        <family val="2"/>
        <scheme val="minor"/>
      </rPr>
      <t>mbo-</t>
    </r>
    <r>
      <rPr>
        <sz val="11"/>
        <color rgb="FF000000"/>
        <rFont val="Calibri"/>
        <family val="2"/>
        <scheme val="minor"/>
      </rPr>
      <t>opleiding</t>
    </r>
  </si>
  <si>
    <r>
      <t xml:space="preserve">Percentage groepsbegeleiders met </t>
    </r>
    <r>
      <rPr>
        <b/>
        <sz val="11"/>
        <color rgb="FF000000"/>
        <rFont val="Calibri"/>
        <family val="2"/>
        <scheme val="minor"/>
      </rPr>
      <t>hbo-</t>
    </r>
    <r>
      <rPr>
        <sz val="11"/>
        <color rgb="FF000000"/>
        <rFont val="Calibri"/>
        <family val="2"/>
        <scheme val="minor"/>
      </rPr>
      <t>opleiding (wordt automatisch gevuld)</t>
    </r>
  </si>
  <si>
    <t>Loonkosten per fte</t>
  </si>
  <si>
    <t>Kostprijs per retourrit* in 2024</t>
  </si>
  <si>
    <t>Kostprijs per retourrit met rolstoel* in 2024</t>
  </si>
  <si>
    <t>minus alle loonkosten** begeleiders en verzorgers</t>
  </si>
  <si>
    <t>minus alle kosten externe inhuur hulpverleners (behandelaren, (woon)begeleiders, verzorgers)</t>
  </si>
  <si>
    <t>minus alle overheadgerelateerde kosten waar tegenover opbrengsten staan (b.v. detachering)</t>
  </si>
  <si>
    <t>Fte begeleiders en verzorgers EN woonbegeleiders (wonen/verblijf of dagbesteding/-behandeling/vzo)</t>
  </si>
  <si>
    <t>(%)</t>
  </si>
  <si>
    <t>* Direct personeel zijn alle medewerkers die (ambulante) begeleiding of jeugdhulp leveren en alle (woon)begeleiders die bij wonen/verblijf en dagbesteding/-behandeling zorgdragen voor het leefklimaat /(ped)agogisch klimaat</t>
  </si>
  <si>
    <t>Verhouding begeleiders op het aantal cliënten: 1 begeleider op … (wordt automatisch gevuld!)</t>
  </si>
  <si>
    <t>* Openingsuren: de uren waarop cliënten aanwezig mogen zijn</t>
  </si>
  <si>
    <t>Verzorgingkosten per cliënt per etmaal (wordt automatisch gevuld!)</t>
  </si>
  <si>
    <t>Kosten inhuur externe groepsbegeleiders</t>
  </si>
  <si>
    <t>--&gt;</t>
  </si>
  <si>
    <t>Aantal uren groepsbegeleiding per cliënt per openingsuur (wordt automatisch ingevuld!)</t>
  </si>
  <si>
    <t>Instellingsgegevens</t>
  </si>
  <si>
    <t>Korte tabel vervoerskosten</t>
  </si>
  <si>
    <t>Zorgregio Midden-IJssel/Oost-Veluwe</t>
  </si>
  <si>
    <t>mijov2026</t>
  </si>
  <si>
    <t>Vul voor iedere dagbehandelgroep een apart tabblad in. Groepen die identiek zijn (vooral: zelfde openingsuren, zelfde groepsgrootte, zelfde aantal begeleiders op de groep) hoeven niet dubbel te worden ingevuld. Vul in dat geval de naam en gegevens van één groep in.
Als onverhoopt niet alle tekst in een cel leesbaar is, dan kunt u de kolombreedte of rijhoogte aanpassen. Het kan nodig zijn dan via optie "Beeld" de ' koppen' zichtbaar te maken door deze optie aan te vinken. Als u precies op de rand van een kolom gaat staan (bijvoorbeeld precies tussen kolom C en kolom D, dan verandert de cursus in een schuifpijl. Met linkermuis ingedrukt, kunt u de breedte van de kolom dan aanpassen. 
De grijze cellen moeten worden ingevuld. Als de grijze cel is ingevuld, kleurt deze groen. De kleur groen betekent alleen: veld is ingevuld. Onder in de invultabel kleuren op het einde één cel geel. De waarde van deze velden moeten 'realisitisch' zijn en kloppen met jullie eigen bedrijfsvoering. Goed dus om even te checken. Als de waarden niet kloppen, verander dan je invoer op de voorgaande invulvelden.
Gebruik gegevens van 2024, tenzij expliciet wordt gevraagd gegevens van 2025 te gebruiken.
Met deze tool kan de begeleidingsintensiteit bepaald worden van groepen voor dagbehandeling . Niet voor Wonen &amp; verblijf of voor (individuele) behandeling.</t>
  </si>
  <si>
    <t>cliënten uit zorgregio MIJOV</t>
  </si>
  <si>
    <t>prijspeil 2025</t>
  </si>
  <si>
    <t>Tegen welk uurtarief huurt u begeleiders extern in voor deze groep (prijspeil 2025, inclusief eventuele BTW)</t>
  </si>
  <si>
    <r>
      <t xml:space="preserve">prijspeil </t>
    </r>
    <r>
      <rPr>
        <b/>
        <sz val="11"/>
        <color rgb="FFFF0000"/>
        <rFont val="Calibri"/>
        <family val="2"/>
        <scheme val="minor"/>
      </rPr>
      <t>november 2025</t>
    </r>
  </si>
  <si>
    <t>Dagbehandeling</t>
  </si>
  <si>
    <t>Behandeling groep</t>
  </si>
  <si>
    <t>Orthopedagogische behandeling basis</t>
  </si>
  <si>
    <t>Orthopedagogische behandeling specialistisch</t>
  </si>
  <si>
    <t>Welk tarief acht u passend voor deze groep op prijspeil 2025?</t>
  </si>
  <si>
    <r>
      <t xml:space="preserve">Wat is/was in 2025 </t>
    </r>
    <r>
      <rPr>
        <b/>
        <i/>
        <sz val="11"/>
        <color rgb="FFFF0000"/>
        <rFont val="Calibri"/>
        <family val="2"/>
        <scheme val="minor"/>
      </rPr>
      <t>het gemiddelde</t>
    </r>
    <r>
      <rPr>
        <sz val="11"/>
        <rFont val="Calibri"/>
        <family val="2"/>
        <scheme val="minor"/>
      </rPr>
      <t xml:space="preserve"> MIJOV-tarief voor deze groep?</t>
    </r>
  </si>
  <si>
    <t>Situatie 2024</t>
  </si>
  <si>
    <t>Bezettingsgraad over het gehele jaar 2024</t>
  </si>
  <si>
    <t>Gemiddeld feitelijk aantal aanwezige cliënten 2024 (wordt automatisch gevuld!)</t>
  </si>
  <si>
    <t>Aantal openingsdagen per week 2024</t>
  </si>
  <si>
    <t>Aantal openingsuren* per week 2024</t>
  </si>
  <si>
    <t>Feitelijk aantal openingsuren per jaar in 2024, rekening houdend met vakanties en overige gesloten (feest- &amp; studie-)dagen</t>
  </si>
  <si>
    <r>
      <t xml:space="preserve">Aantal feitelijk/effectief inroosterbare uren per </t>
    </r>
    <r>
      <rPr>
        <b/>
        <sz val="11"/>
        <color rgb="FFFF0000"/>
        <rFont val="Calibri"/>
        <family val="2"/>
        <scheme val="minor"/>
      </rPr>
      <t>fulltime</t>
    </r>
    <r>
      <rPr>
        <sz val="11"/>
        <rFont val="Calibri"/>
        <family val="2"/>
        <scheme val="minor"/>
      </rPr>
      <t xml:space="preserve"> groepbegeleider per jaar</t>
    </r>
  </si>
  <si>
    <t xml:space="preserve">Welk percentage van alle roosteruren groepbegeleiding wordt extern ingehuurd? </t>
  </si>
  <si>
    <t>Vervoerskosten dagbehandeling</t>
  </si>
  <si>
    <r>
      <t xml:space="preserve">Welke omvang overhead acht u geschikt voor uw </t>
    </r>
    <r>
      <rPr>
        <sz val="11"/>
        <rFont val="Calibri"/>
        <family val="2"/>
        <scheme val="minor"/>
      </rPr>
      <t>producten</t>
    </r>
    <r>
      <rPr>
        <b/>
        <sz val="11"/>
        <color rgb="FFFF0000"/>
        <rFont val="Calibri"/>
        <family val="2"/>
        <scheme val="minor"/>
      </rPr>
      <t xml:space="preserve"> dagbehandeling </t>
    </r>
    <r>
      <rPr>
        <sz val="11"/>
        <rFont val="Calibri"/>
        <family val="2"/>
        <scheme val="minor"/>
      </rPr>
      <t>(€ per fte)?</t>
    </r>
  </si>
  <si>
    <r>
      <t xml:space="preserve">Als u beschikt over een % overheadopslag over de loonkosten**, welk % past bij </t>
    </r>
    <r>
      <rPr>
        <b/>
        <sz val="11"/>
        <color rgb="FFFF0000"/>
        <rFont val="Calibri"/>
        <family val="2"/>
        <scheme val="minor"/>
      </rPr>
      <t>dagbebehandeling</t>
    </r>
    <r>
      <rPr>
        <sz val="11"/>
        <color theme="1"/>
        <rFont val="Calibri"/>
        <family val="2"/>
        <scheme val="minor"/>
      </rPr>
      <t>?</t>
    </r>
  </si>
  <si>
    <r>
      <t xml:space="preserve">Neem bovenstaande waarde over, of kies een waarde die beter aansluit bij </t>
    </r>
    <r>
      <rPr>
        <sz val="11"/>
        <rFont val="Calibri"/>
        <family val="2"/>
        <scheme val="minor"/>
      </rPr>
      <t>uw</t>
    </r>
    <r>
      <rPr>
        <b/>
        <sz val="11"/>
        <color rgb="FFFF0000"/>
        <rFont val="Calibri"/>
        <family val="2"/>
        <scheme val="minor"/>
      </rPr>
      <t xml:space="preserve"> overhead voor dagbebehandeling</t>
    </r>
  </si>
  <si>
    <t>Totale kosten 2024</t>
  </si>
  <si>
    <t>Conform jaarrekening 2024</t>
  </si>
  <si>
    <t>instelling</t>
  </si>
  <si>
    <t>blad</t>
  </si>
  <si>
    <t>regel</t>
  </si>
  <si>
    <t>veld</t>
  </si>
  <si>
    <t>waarde</t>
  </si>
  <si>
    <t>Eigen verklaring</t>
  </si>
  <si>
    <t>Ik verklaar deze vragenlijst naar waarheid te hebben ingevuld</t>
  </si>
  <si>
    <t>Instellingsgegevens &amp; Eigen verklaring</t>
  </si>
  <si>
    <t>gegevens</t>
  </si>
  <si>
    <t>Overig</t>
  </si>
  <si>
    <t>Vervoer</t>
  </si>
  <si>
    <t>Vervoer vindt plaats met…</t>
  </si>
  <si>
    <t>Gecontracteerd individueel vervoer</t>
  </si>
  <si>
    <t>Gecontracteerd groepsvervoer</t>
  </si>
  <si>
    <t>Eigen busje/auto instelling/familielid/vrijwilliger</t>
  </si>
  <si>
    <t>Overige vervoermiddelen**</t>
  </si>
  <si>
    <r>
      <t xml:space="preserve">Aantal retourritten 2024 </t>
    </r>
    <r>
      <rPr>
        <b/>
        <i/>
        <sz val="11"/>
        <color theme="1"/>
        <rFont val="Calibri"/>
        <family val="2"/>
        <scheme val="minor"/>
      </rPr>
      <t>voor Zorgregio MIJOV</t>
    </r>
  </si>
  <si>
    <t>aantal</t>
  </si>
  <si>
    <t>euro</t>
  </si>
  <si>
    <t>prijs</t>
  </si>
  <si>
    <t>Tarieven</t>
  </si>
  <si>
    <t>Productiegegevens</t>
  </si>
  <si>
    <t>Bemensing</t>
  </si>
  <si>
    <r>
      <t xml:space="preserve">Hoeveel groepen zoals deze (met identieke groepsgrootte, netto roosteruren, bezettingsgraad) heeft u, die u </t>
    </r>
    <r>
      <rPr>
        <b/>
        <i/>
        <sz val="11"/>
        <color rgb="FFFF0000"/>
        <rFont val="Calibri"/>
        <family val="2"/>
        <scheme val="minor"/>
      </rPr>
      <t>niet</t>
    </r>
    <r>
      <rPr>
        <sz val="11"/>
        <color rgb="FF000000"/>
        <rFont val="Calibri"/>
        <family val="2"/>
        <scheme val="minor"/>
      </rPr>
      <t xml:space="preserve"> in afzonderlijke tabbladen van dit format aanlevert? Als deze groep de enige is met deze karakteristieken, vul 1 in.</t>
    </r>
  </si>
  <si>
    <t>Hoeveel groepen zoals deze (met identieke groepsgrootte, netto roosteruren, bezettingsgraad) heeft u, die u niet in afzonderlijke tabbladen van dit format aanlevert? Als deze groep de enige is met deze karakteristieken, vul 1 in.</t>
  </si>
  <si>
    <t>Wat is/was in 2025 het gemiddelde MIJOV-tarief voor deze groep?</t>
  </si>
  <si>
    <t>Was dit gemiddelde tarief voor cliënten uit zorgregio MIJOV-tarief 2025 voor deze groep kostendekkend?</t>
  </si>
  <si>
    <t>Gemiddeld aantal gepland aanwezige clïënten (alle cliënten, niet alleen de cliënten uit zorgregio MIJOV) per openingsdag in 2024</t>
  </si>
  <si>
    <t>Productie 2024 in 'cliënturen' (wordt automatisch gevuld!)</t>
  </si>
  <si>
    <t>Netto roosteruren groepsbegeleiders* op de groep tijdens de 0.000 openingsuren. Altijd 2 begeleiders? Openingsuren x2</t>
  </si>
  <si>
    <t>Totaal roosteruren groepsbegeleiders BUITEN de openingsuren per DAG (voorbereiden, na afloop opruimen, dossier bijwerken)</t>
  </si>
  <si>
    <t>Totaal roosteruren groepsbegeleiders BUITEN de openingsuren per jaar (wordt automatisch gevuld!)</t>
  </si>
  <si>
    <t>Aantal feitelijk/effectief inroosterbare uren per fulltime groepbegeleider per jaar</t>
  </si>
  <si>
    <t>Percentage groepsbegeleiders met mbo-opleiding</t>
  </si>
  <si>
    <t>Percentage groepsbegeleiders met hbo-opleiding (wordt automatisch gevuld)</t>
  </si>
  <si>
    <t xml:space="preserve">Feitelijk gewogen gemiddelde bruto maandsalaris van de groepsbegeleiders van deze groep (euro's per fte) prijspeil november 2025 </t>
  </si>
  <si>
    <t>Werkelijke loonkosten van de groepsbegeleiders</t>
  </si>
  <si>
    <t>Werkelijke huisvestingskosten voor deze groep in 2024</t>
  </si>
  <si>
    <t>Werkelijke verzorgingskosten cliënten 2024</t>
  </si>
  <si>
    <t>Alle werkelijke overige kosten, inclusief (doorbelastingen) overhead 2024</t>
  </si>
  <si>
    <t>Kostprijs per uur (wordt automatisch gevuld!)</t>
  </si>
  <si>
    <t>Wat is het gemiddelde bruto  maandsalaris van de behandelaar(s)?</t>
  </si>
  <si>
    <r>
      <t xml:space="preserve">Hier wordt bedoeld: behandeling </t>
    </r>
    <r>
      <rPr>
        <b/>
        <i/>
        <sz val="11"/>
        <color theme="1"/>
        <rFont val="Calibri"/>
        <family val="2"/>
        <scheme val="minor"/>
      </rPr>
      <t>aanvullend</t>
    </r>
    <r>
      <rPr>
        <sz val="11"/>
        <color theme="1"/>
        <rFont val="Calibri"/>
        <family val="2"/>
        <scheme val="minor"/>
      </rPr>
      <t xml:space="preserve"> op het verblijven in het pedagogisch klimaat van de groep</t>
    </r>
  </si>
  <si>
    <t>Hoeveel uur (individuele of groeps-)behandeling per cliënt per week levert u voor het gemiddelde MIJOV-tarief van €23,00</t>
  </si>
  <si>
    <t>Datum: 11 december 2025</t>
  </si>
  <si>
    <t>Versienummer: 1.0</t>
  </si>
  <si>
    <r>
      <t xml:space="preserve">Totale </t>
    </r>
    <r>
      <rPr>
        <b/>
        <sz val="11"/>
        <color theme="1"/>
        <rFont val="Calibri"/>
        <family val="2"/>
        <scheme val="minor"/>
      </rPr>
      <t>loon</t>
    </r>
    <r>
      <rPr>
        <sz val="11"/>
        <color theme="1"/>
        <rFont val="Calibri"/>
        <family val="2"/>
        <scheme val="minor"/>
      </rPr>
      <t xml:space="preserve">kosten </t>
    </r>
    <r>
      <rPr>
        <b/>
        <sz val="11"/>
        <color rgb="FFFF0000"/>
        <rFont val="Calibri"/>
        <family val="2"/>
        <scheme val="minor"/>
      </rPr>
      <t>(exclusief sociale premies &amp; pensioenen)</t>
    </r>
    <r>
      <rPr>
        <sz val="11"/>
        <color theme="1"/>
        <rFont val="Calibri"/>
        <family val="2"/>
        <scheme val="minor"/>
      </rPr>
      <t xml:space="preserve"> 2024* alle behandelaren in loondienst</t>
    </r>
  </si>
  <si>
    <r>
      <t xml:space="preserve">Totale kosten ALLE sociale premies 2024** ten behoeve van deze behandelaren, </t>
    </r>
    <r>
      <rPr>
        <b/>
        <i/>
        <sz val="11"/>
        <color theme="1"/>
        <rFont val="Calibri"/>
        <family val="2"/>
        <scheme val="minor"/>
      </rPr>
      <t>werkgeverdeel</t>
    </r>
  </si>
  <si>
    <r>
      <t xml:space="preserve">Totale kosten ALLE pensioenpremies 2024 ten behoeve van deze behandelaren, </t>
    </r>
    <r>
      <rPr>
        <b/>
        <i/>
        <sz val="11"/>
        <color theme="1"/>
        <rFont val="Calibri"/>
        <family val="2"/>
        <scheme val="minor"/>
      </rPr>
      <t>werkgeverdeel</t>
    </r>
  </si>
  <si>
    <t>Werkelijk effectief percentage sociale premies en pensioenen (wordt automatisch gevuld)</t>
  </si>
  <si>
    <r>
      <t xml:space="preserve">(Door u redelijk geacht) percentage risico/marge op </t>
    </r>
    <r>
      <rPr>
        <b/>
        <sz val="11"/>
        <color theme="1"/>
        <rFont val="Calibri"/>
        <family val="2"/>
        <scheme val="minor"/>
      </rPr>
      <t>totale</t>
    </r>
    <r>
      <rPr>
        <sz val="11"/>
        <color theme="1"/>
        <rFont val="Calibri"/>
        <family val="2"/>
        <scheme val="minor"/>
      </rPr>
      <t xml:space="preserve"> kosten (%)</t>
    </r>
  </si>
  <si>
    <t>Stuur de ingevulde formats naar: sybe@bijleveldadvies.nl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</si>
</sst>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quot;€&quot;#,##0.00_);\(&quot;€&quot;#,##0.00\)"/>
    <numFmt numFmtId="165" formatCode="&quot;€&quot;#,##0_);\(&quot;€&quot;#,##0\)"/>
    <numFmt numFmtId="166" formatCode="&quot;€&quot;#,##0.00_);[Red]\(&quot;€&quot;#,##0.00\)"/>
    <numFmt numFmtId="167" formatCode="_(* #,##0.00_);_(* \(#,##0.00\);_(* &quot;-&quot;??_);_(@_)"/>
    <numFmt numFmtId="168" formatCode="&quot;€&quot;\ #,##0.00"/>
    <numFmt numFmtId="169" formatCode="0.0"/>
    <numFmt numFmtId="170" formatCode="&quot;€&quot;\ #,##0"/>
    <numFmt numFmtId="171" formatCode="&quot;€&quot;\ #,##0.0;&quot;€&quot;\ \-#,##0.0"/>
    <numFmt numFmtId="172" formatCode="0.0%"/>
    <numFmt numFmtId="173" formatCode="#,##0.0"/>
    <numFmt numFmtId="174" formatCode="#,##0_ ;\-#,##0\ "/>
    <numFmt numFmtId="175" formatCode="00\ 00000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color rgb="FF000000"/>
      <name val="Calibri"/>
      <family val="2"/>
      <scheme val="minor"/>
    </font>
    <font>
      <b/>
      <sz val="11"/>
      <color rgb="FF000000"/>
      <name val="Calibri"/>
      <family val="2"/>
      <scheme val="minor"/>
    </font>
    <font>
      <b/>
      <sz val="11"/>
      <name val="Calibri"/>
      <family val="2"/>
      <scheme val="minor"/>
    </font>
    <font>
      <sz val="11"/>
      <name val="Calibri"/>
      <family val="2"/>
      <scheme val="minor"/>
    </font>
    <font>
      <sz val="9"/>
      <color theme="1"/>
      <name val="Calibri"/>
      <family val="2"/>
      <scheme val="minor"/>
    </font>
    <font>
      <b/>
      <sz val="11"/>
      <color rgb="FFFF0000"/>
      <name val="Calibri"/>
      <family val="2"/>
      <scheme val="minor"/>
    </font>
    <font>
      <sz val="8"/>
      <name val="Calibri"/>
      <family val="2"/>
      <scheme val="minor"/>
    </font>
    <font>
      <sz val="11"/>
      <color rgb="FFFF0000"/>
      <name val="Calibri"/>
      <family val="2"/>
      <scheme val="minor"/>
    </font>
    <font>
      <i/>
      <sz val="11"/>
      <color theme="1"/>
      <name val="Calibri"/>
      <family val="2"/>
      <scheme val="minor"/>
    </font>
    <font>
      <b/>
      <i/>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i/>
      <sz val="11"/>
      <color rgb="FFFF0000"/>
      <name val="Calibri"/>
      <family val="2"/>
      <scheme val="minor"/>
    </font>
    <font>
      <i/>
      <sz val="11"/>
      <color rgb="FF000000"/>
      <name val="Calibri"/>
      <family val="2"/>
      <scheme val="minor"/>
    </font>
    <font>
      <b/>
      <sz val="9"/>
      <color theme="1"/>
      <name val="Calibri"/>
      <family val="2"/>
      <scheme val="minor"/>
    </font>
    <font>
      <b/>
      <sz val="9"/>
      <color rgb="FFFF0000"/>
      <name val="Calibri"/>
      <family val="2"/>
      <scheme val="minor"/>
    </font>
    <font>
      <b/>
      <sz val="12"/>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7"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 fillId="0" borderId="0" xfId="0" applyFont="1"/>
    <xf numFmtId="0" fontId="0" fillId="0" borderId="1" xfId="0" applyBorder="1"/>
    <xf numFmtId="0" fontId="7" fillId="0" borderId="0" xfId="0" applyFont="1"/>
    <xf numFmtId="166" fontId="0" fillId="0" borderId="0" xfId="0" applyNumberFormat="1"/>
    <xf numFmtId="0" fontId="2" fillId="0" borderId="1" xfId="0" applyFont="1" applyBorder="1"/>
    <xf numFmtId="0" fontId="8" fillId="0" borderId="0" xfId="0" applyFont="1" applyAlignment="1">
      <alignment horizontal="left" indent="1"/>
    </xf>
    <xf numFmtId="0" fontId="2" fillId="0" borderId="0" xfId="0" applyFont="1" applyAlignment="1">
      <alignment horizontal="right"/>
    </xf>
    <xf numFmtId="0" fontId="2" fillId="0" borderId="0" xfId="0" applyFont="1" applyAlignment="1">
      <alignment horizontal="left"/>
    </xf>
    <xf numFmtId="0" fontId="2" fillId="0" borderId="0" xfId="0" applyFont="1" applyAlignment="1">
      <alignment horizontal="center" vertical="center"/>
    </xf>
    <xf numFmtId="0" fontId="2" fillId="0" borderId="0" xfId="0" applyFont="1"/>
    <xf numFmtId="169" fontId="0" fillId="0" borderId="0" xfId="0" applyNumberFormat="1" applyAlignment="1">
      <alignment horizontal="right"/>
    </xf>
    <xf numFmtId="0" fontId="0" fillId="0" borderId="0" xfId="0" applyAlignment="1">
      <alignment horizontal="right"/>
    </xf>
    <xf numFmtId="0" fontId="0" fillId="0" borderId="0" xfId="0" applyAlignment="1">
      <alignment horizontal="center" vertical="center"/>
    </xf>
    <xf numFmtId="0" fontId="0" fillId="2" borderId="0" xfId="0" applyFill="1"/>
    <xf numFmtId="0" fontId="0" fillId="0" borderId="1" xfId="0" applyBorder="1" applyProtection="1">
      <protection locked="0"/>
    </xf>
    <xf numFmtId="0" fontId="7" fillId="0" borderId="1" xfId="0" applyFont="1" applyBorder="1" applyAlignment="1" applyProtection="1">
      <alignment horizontal="left"/>
      <protection locked="0"/>
    </xf>
    <xf numFmtId="0" fontId="4" fillId="0" borderId="1" xfId="0" applyFont="1" applyBorder="1" applyAlignment="1">
      <alignment vertical="center" wrapText="1"/>
    </xf>
    <xf numFmtId="169" fontId="4" fillId="0" borderId="1" xfId="0" applyNumberFormat="1" applyFont="1" applyBorder="1" applyAlignment="1">
      <alignment horizontal="right" vertical="center" wrapText="1"/>
    </xf>
    <xf numFmtId="1" fontId="4" fillId="0" borderId="1" xfId="0" applyNumberFormat="1" applyFont="1" applyBorder="1" applyAlignment="1">
      <alignment horizontal="right" vertical="center" wrapText="1"/>
    </xf>
    <xf numFmtId="3" fontId="4" fillId="0" borderId="1" xfId="0" applyNumberFormat="1" applyFont="1" applyBorder="1" applyAlignment="1">
      <alignment horizontal="right" vertical="center" wrapText="1"/>
    </xf>
    <xf numFmtId="170" fontId="0" fillId="0" borderId="1" xfId="0" applyNumberFormat="1" applyBorder="1"/>
    <xf numFmtId="168" fontId="0" fillId="0" borderId="1" xfId="0" applyNumberFormat="1" applyBorder="1"/>
    <xf numFmtId="9" fontId="4" fillId="0" borderId="1" xfId="2" applyFont="1" applyFill="1" applyBorder="1" applyAlignment="1" applyProtection="1">
      <alignment horizontal="right" vertical="center" wrapText="1"/>
    </xf>
    <xf numFmtId="0" fontId="7" fillId="0" borderId="0" xfId="0" applyFont="1" applyAlignment="1">
      <alignment horizontal="left"/>
    </xf>
    <xf numFmtId="0" fontId="12" fillId="0" borderId="0" xfId="0" applyFont="1"/>
    <xf numFmtId="165" fontId="0" fillId="2" borderId="2" xfId="1" applyNumberFormat="1" applyFont="1" applyFill="1" applyBorder="1" applyProtection="1">
      <protection locked="0"/>
    </xf>
    <xf numFmtId="165" fontId="6" fillId="0" borderId="2" xfId="1" applyNumberFormat="1" applyFont="1" applyBorder="1"/>
    <xf numFmtId="169" fontId="0" fillId="2" borderId="3" xfId="0" applyNumberFormat="1" applyFill="1" applyBorder="1" applyProtection="1">
      <protection locked="0"/>
    </xf>
    <xf numFmtId="0" fontId="0" fillId="0" borderId="5" xfId="0" applyBorder="1"/>
    <xf numFmtId="0" fontId="2" fillId="0" borderId="6" xfId="0" applyFont="1" applyBorder="1" applyAlignment="1">
      <alignment horizontal="right"/>
    </xf>
    <xf numFmtId="0" fontId="2" fillId="0" borderId="5" xfId="0" applyFont="1" applyBorder="1"/>
    <xf numFmtId="0" fontId="14" fillId="0" borderId="0" xfId="0" applyFont="1" applyAlignment="1">
      <alignment horizontal="left" indent="3"/>
    </xf>
    <xf numFmtId="0" fontId="15" fillId="0" borderId="0" xfId="0" applyFont="1" applyAlignment="1">
      <alignment horizontal="left"/>
    </xf>
    <xf numFmtId="171" fontId="0" fillId="0" borderId="0" xfId="0" applyNumberFormat="1"/>
    <xf numFmtId="0" fontId="14" fillId="0" borderId="0" xfId="0" applyFont="1" applyAlignment="1">
      <alignment horizontal="left" indent="4"/>
    </xf>
    <xf numFmtId="9" fontId="2" fillId="0" borderId="0" xfId="2" applyFont="1" applyBorder="1" applyAlignment="1"/>
    <xf numFmtId="172" fontId="0" fillId="2" borderId="2" xfId="2" applyNumberFormat="1" applyFont="1" applyFill="1" applyBorder="1" applyProtection="1">
      <protection locked="0"/>
    </xf>
    <xf numFmtId="0" fontId="14" fillId="0" borderId="0" xfId="0" applyFont="1" applyAlignment="1">
      <alignment horizontal="left"/>
    </xf>
    <xf numFmtId="165" fontId="0" fillId="2" borderId="0" xfId="0" applyNumberFormat="1" applyFill="1"/>
    <xf numFmtId="172" fontId="0" fillId="3" borderId="0" xfId="2" applyNumberFormat="1" applyFont="1" applyFill="1"/>
    <xf numFmtId="0" fontId="8" fillId="0" borderId="0" xfId="0" applyFont="1" applyAlignment="1">
      <alignment horizontal="left" wrapText="1"/>
    </xf>
    <xf numFmtId="0" fontId="7" fillId="0" borderId="1" xfId="0" applyFont="1" applyBorder="1" applyAlignment="1">
      <alignment vertical="center" wrapText="1"/>
    </xf>
    <xf numFmtId="0" fontId="0" fillId="2" borderId="0" xfId="0" applyFill="1" applyAlignment="1">
      <alignment horizontal="right"/>
    </xf>
    <xf numFmtId="0" fontId="9" fillId="0" borderId="0" xfId="0" applyFont="1"/>
    <xf numFmtId="164" fontId="0" fillId="0" borderId="1" xfId="1" applyNumberFormat="1" applyFont="1" applyFill="1" applyBorder="1"/>
    <xf numFmtId="164" fontId="0" fillId="3" borderId="0" xfId="0" applyNumberFormat="1" applyFill="1"/>
    <xf numFmtId="0" fontId="14" fillId="0" borderId="0" xfId="0" applyFont="1" applyAlignment="1">
      <alignment horizontal="left" vertical="center" wrapText="1"/>
    </xf>
    <xf numFmtId="0" fontId="0" fillId="0" borderId="0" xfId="0" applyAlignment="1">
      <alignment horizontal="left" vertical="top" wrapText="1"/>
    </xf>
    <xf numFmtId="0" fontId="0" fillId="0" borderId="0" xfId="0" applyAlignment="1">
      <alignment horizontal="center"/>
    </xf>
    <xf numFmtId="0" fontId="14" fillId="0" borderId="0" xfId="0" applyFont="1"/>
    <xf numFmtId="173" fontId="4" fillId="0" borderId="1" xfId="0" applyNumberFormat="1" applyFont="1" applyBorder="1" applyAlignment="1">
      <alignment horizontal="right" vertical="center" wrapText="1"/>
    </xf>
    <xf numFmtId="2" fontId="4" fillId="0" borderId="1" xfId="0" applyNumberFormat="1" applyFont="1" applyBorder="1" applyAlignment="1">
      <alignment horizontal="right" vertical="center" wrapText="1"/>
    </xf>
    <xf numFmtId="0" fontId="0" fillId="0" borderId="0" xfId="0" applyAlignment="1">
      <alignment vertical="center"/>
    </xf>
    <xf numFmtId="169" fontId="2" fillId="0" borderId="0" xfId="0" applyNumberFormat="1" applyFont="1" applyAlignment="1">
      <alignment horizontal="right"/>
    </xf>
    <xf numFmtId="169" fontId="0" fillId="0" borderId="0" xfId="0" applyNumberFormat="1"/>
    <xf numFmtId="172" fontId="0" fillId="0" borderId="2" xfId="2" applyNumberFormat="1" applyFont="1" applyFill="1" applyBorder="1" applyProtection="1"/>
    <xf numFmtId="165" fontId="0" fillId="2" borderId="1" xfId="1" applyNumberFormat="1" applyFont="1" applyFill="1" applyBorder="1" applyProtection="1">
      <protection locked="0"/>
    </xf>
    <xf numFmtId="164" fontId="0" fillId="2" borderId="1" xfId="1" applyNumberFormat="1" applyFont="1" applyFill="1" applyBorder="1" applyProtection="1">
      <protection locked="0"/>
    </xf>
    <xf numFmtId="174" fontId="0" fillId="2" borderId="1" xfId="1" applyNumberFormat="1" applyFont="1" applyFill="1" applyBorder="1" applyProtection="1">
      <protection locked="0"/>
    </xf>
    <xf numFmtId="0" fontId="2" fillId="0" borderId="9" xfId="0" applyFont="1" applyBorder="1"/>
    <xf numFmtId="0" fontId="0" fillId="0" borderId="10" xfId="0" applyBorder="1"/>
    <xf numFmtId="0" fontId="0" fillId="0" borderId="3" xfId="0" applyBorder="1"/>
    <xf numFmtId="170" fontId="4" fillId="2" borderId="1" xfId="0" applyNumberFormat="1" applyFont="1" applyFill="1" applyBorder="1" applyAlignment="1" applyProtection="1">
      <alignment horizontal="right" vertical="center" wrapText="1"/>
      <protection locked="0"/>
    </xf>
    <xf numFmtId="172" fontId="4" fillId="2" borderId="1" xfId="2" applyNumberFormat="1" applyFont="1" applyFill="1" applyBorder="1" applyAlignment="1" applyProtection="1">
      <alignment horizontal="right" vertical="center" wrapText="1"/>
      <protection locked="0"/>
    </xf>
    <xf numFmtId="168" fontId="4" fillId="2" borderId="1" xfId="0" applyNumberFormat="1" applyFont="1" applyFill="1" applyBorder="1" applyAlignment="1" applyProtection="1">
      <alignment horizontal="right" vertical="center" wrapText="1"/>
      <protection locked="0"/>
    </xf>
    <xf numFmtId="0" fontId="4" fillId="2" borderId="1" xfId="0" applyFont="1" applyFill="1" applyBorder="1" applyAlignment="1" applyProtection="1">
      <alignment horizontal="right" vertical="center"/>
      <protection locked="0"/>
    </xf>
    <xf numFmtId="0" fontId="4" fillId="2" borderId="1" xfId="0" applyFont="1" applyFill="1" applyBorder="1" applyAlignment="1" applyProtection="1">
      <alignment horizontal="right" vertical="center" wrapText="1"/>
      <protection locked="0"/>
    </xf>
    <xf numFmtId="169" fontId="4" fillId="2" borderId="1" xfId="0" applyNumberFormat="1" applyFont="1" applyFill="1" applyBorder="1" applyAlignment="1" applyProtection="1">
      <alignment horizontal="right" vertical="center" wrapText="1"/>
      <protection locked="0"/>
    </xf>
    <xf numFmtId="9" fontId="4" fillId="2" borderId="1" xfId="2" applyFont="1" applyFill="1" applyBorder="1" applyAlignment="1" applyProtection="1">
      <alignment horizontal="right" vertical="center" wrapText="1"/>
      <protection locked="0"/>
    </xf>
    <xf numFmtId="3" fontId="4" fillId="2" borderId="1" xfId="0" applyNumberFormat="1" applyFont="1" applyFill="1" applyBorder="1" applyAlignment="1" applyProtection="1">
      <alignment horizontal="right" vertical="center" wrapText="1"/>
      <protection locked="0"/>
    </xf>
    <xf numFmtId="173" fontId="4" fillId="2" borderId="1" xfId="0" applyNumberFormat="1" applyFont="1" applyFill="1" applyBorder="1" applyAlignment="1" applyProtection="1">
      <alignment horizontal="right" vertical="center" wrapText="1"/>
      <protection locked="0"/>
    </xf>
    <xf numFmtId="0" fontId="2" fillId="4" borderId="1" xfId="0" applyFont="1" applyFill="1" applyBorder="1"/>
    <xf numFmtId="0" fontId="2" fillId="4" borderId="1" xfId="0" applyFont="1" applyFill="1" applyBorder="1" applyAlignment="1">
      <alignment horizontal="right"/>
    </xf>
    <xf numFmtId="0" fontId="2" fillId="4" borderId="2" xfId="0" applyFont="1" applyFill="1" applyBorder="1" applyAlignment="1">
      <alignment horizontal="right"/>
    </xf>
    <xf numFmtId="0" fontId="0" fillId="0" borderId="0" xfId="0" applyAlignment="1">
      <alignment vertical="top" wrapText="1"/>
    </xf>
    <xf numFmtId="170" fontId="0" fillId="2" borderId="1" xfId="0" applyNumberFormat="1" applyFill="1" applyBorder="1" applyProtection="1">
      <protection locked="0"/>
    </xf>
    <xf numFmtId="175" fontId="0" fillId="0" borderId="1" xfId="0" applyNumberFormat="1" applyBorder="1" applyProtection="1">
      <protection locked="0"/>
    </xf>
    <xf numFmtId="0" fontId="8" fillId="0" borderId="0" xfId="0" applyFont="1"/>
    <xf numFmtId="0" fontId="19" fillId="0" borderId="0" xfId="0" applyFont="1"/>
    <xf numFmtId="0" fontId="8" fillId="0" borderId="0" xfId="0" applyFont="1" applyAlignment="1">
      <alignment horizontal="left" indent="2"/>
    </xf>
    <xf numFmtId="0" fontId="21" fillId="4" borderId="1" xfId="0" applyFont="1" applyFill="1" applyBorder="1"/>
    <xf numFmtId="0" fontId="21" fillId="4" borderId="1" xfId="0" applyFont="1" applyFill="1" applyBorder="1" applyProtection="1">
      <protection locked="0"/>
    </xf>
    <xf numFmtId="0" fontId="21" fillId="4" borderId="1" xfId="0" applyFont="1" applyFill="1" applyBorder="1" applyAlignment="1" applyProtection="1">
      <alignment horizontal="right"/>
      <protection locked="0"/>
    </xf>
    <xf numFmtId="165" fontId="7" fillId="2" borderId="1" xfId="1" applyNumberFormat="1" applyFont="1" applyFill="1" applyBorder="1" applyProtection="1">
      <protection locked="0"/>
    </xf>
    <xf numFmtId="0" fontId="0" fillId="0" borderId="5" xfId="0" quotePrefix="1" applyBorder="1" applyAlignment="1">
      <alignment horizontal="left" indent="1"/>
    </xf>
    <xf numFmtId="0" fontId="0" fillId="0" borderId="5" xfId="0" applyBorder="1" applyAlignment="1">
      <alignment horizontal="left" indent="1"/>
    </xf>
    <xf numFmtId="165" fontId="6" fillId="0" borderId="1" xfId="1" applyNumberFormat="1" applyFont="1" applyBorder="1"/>
    <xf numFmtId="9" fontId="0" fillId="2" borderId="1" xfId="2" applyFont="1" applyFill="1" applyBorder="1" applyProtection="1">
      <protection locked="0"/>
    </xf>
    <xf numFmtId="0" fontId="9" fillId="0" borderId="0" xfId="0" applyFont="1" applyAlignment="1">
      <alignment vertical="center" wrapText="1"/>
    </xf>
    <xf numFmtId="0" fontId="0" fillId="0" borderId="0" xfId="0" quotePrefix="1"/>
    <xf numFmtId="168" fontId="4" fillId="2" borderId="1" xfId="2" applyNumberFormat="1" applyFont="1" applyFill="1" applyBorder="1" applyAlignment="1" applyProtection="1">
      <alignment horizontal="right" vertical="center" wrapText="1"/>
      <protection locked="0"/>
    </xf>
    <xf numFmtId="164" fontId="2" fillId="0" borderId="1" xfId="0" applyNumberFormat="1" applyFont="1" applyBorder="1"/>
    <xf numFmtId="0" fontId="9" fillId="0" borderId="0" xfId="0" applyFont="1" applyAlignment="1">
      <alignment horizontal="center" vertical="center" wrapText="1"/>
    </xf>
    <xf numFmtId="0" fontId="0" fillId="0" borderId="1" xfId="0" applyBorder="1" applyAlignment="1">
      <alignment horizontal="left"/>
    </xf>
    <xf numFmtId="9" fontId="0" fillId="0" borderId="0" xfId="0" applyNumberFormat="1"/>
    <xf numFmtId="3" fontId="0" fillId="2" borderId="1" xfId="1" applyNumberFormat="1" applyFont="1" applyFill="1" applyBorder="1" applyProtection="1">
      <protection locked="0"/>
    </xf>
    <xf numFmtId="0" fontId="0" fillId="2" borderId="1" xfId="1" applyNumberFormat="1" applyFont="1" applyFill="1" applyBorder="1" applyProtection="1">
      <protection locked="0"/>
    </xf>
    <xf numFmtId="3" fontId="0" fillId="0" borderId="0" xfId="0" applyNumberFormat="1"/>
    <xf numFmtId="1" fontId="0" fillId="0" borderId="0" xfId="0" applyNumberFormat="1"/>
    <xf numFmtId="2" fontId="0" fillId="0" borderId="0" xfId="0" applyNumberFormat="1"/>
    <xf numFmtId="170" fontId="4" fillId="2" borderId="1" xfId="2" applyNumberFormat="1" applyFont="1" applyFill="1" applyBorder="1" applyAlignment="1" applyProtection="1">
      <alignment horizontal="right" vertical="center" wrapText="1"/>
      <protection locked="0"/>
    </xf>
    <xf numFmtId="4" fontId="4" fillId="2" borderId="1" xfId="2" applyNumberFormat="1" applyFont="1" applyFill="1" applyBorder="1" applyAlignment="1" applyProtection="1">
      <alignment horizontal="right" vertical="center" wrapText="1"/>
      <protection locked="0"/>
    </xf>
    <xf numFmtId="4" fontId="0" fillId="0" borderId="0" xfId="0" applyNumberFormat="1"/>
    <xf numFmtId="165" fontId="6" fillId="5" borderId="1" xfId="1" applyNumberFormat="1" applyFont="1" applyFill="1" applyBorder="1"/>
    <xf numFmtId="169" fontId="7" fillId="6" borderId="1" xfId="0" applyNumberFormat="1" applyFont="1" applyFill="1" applyBorder="1" applyProtection="1">
      <protection locked="0"/>
    </xf>
    <xf numFmtId="0" fontId="11" fillId="0" borderId="0" xfId="0" applyFont="1" applyAlignment="1">
      <alignment horizontal="right"/>
    </xf>
    <xf numFmtId="0" fontId="6" fillId="4" borderId="1" xfId="0" applyFont="1" applyFill="1" applyBorder="1" applyAlignment="1">
      <alignment horizontal="left" vertical="top"/>
    </xf>
    <xf numFmtId="0" fontId="7" fillId="0" borderId="4" xfId="0" applyFont="1" applyBorder="1" applyAlignment="1">
      <alignment horizontal="left" vertical="top" wrapText="1"/>
    </xf>
    <xf numFmtId="0" fontId="7" fillId="0" borderId="0" xfId="0" applyFont="1" applyAlignment="1">
      <alignment horizontal="left" vertical="top" wrapText="1"/>
    </xf>
    <xf numFmtId="0" fontId="7" fillId="0" borderId="8" xfId="0" applyFont="1"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9" fillId="0" borderId="0" xfId="0" applyFont="1" applyAlignment="1">
      <alignment horizontal="left" vertical="top" wrapText="1"/>
    </xf>
    <xf numFmtId="0" fontId="2" fillId="4" borderId="1" xfId="0" applyFont="1" applyFill="1" applyBorder="1" applyAlignment="1">
      <alignment horizontal="left"/>
    </xf>
    <xf numFmtId="0" fontId="14" fillId="0" borderId="0" xfId="0" applyFont="1" applyAlignment="1">
      <alignment horizontal="left" vertical="center" wrapText="1"/>
    </xf>
    <xf numFmtId="0" fontId="12" fillId="0" borderId="0" xfId="0" applyFont="1" applyAlignment="1">
      <alignment horizontal="left" vertical="top" wrapText="1"/>
    </xf>
    <xf numFmtId="0" fontId="2" fillId="4" borderId="1" xfId="0" applyFont="1" applyFill="1" applyBorder="1" applyAlignment="1">
      <alignment horizontal="center"/>
    </xf>
    <xf numFmtId="0" fontId="2" fillId="0" borderId="1" xfId="0" applyFont="1" applyBorder="1" applyAlignment="1">
      <alignment horizontal="left"/>
    </xf>
    <xf numFmtId="0" fontId="0" fillId="0" borderId="1" xfId="0" applyBorder="1" applyAlignment="1">
      <alignment horizontal="left" vertical="center" wrapText="1"/>
    </xf>
    <xf numFmtId="0" fontId="0" fillId="0" borderId="4" xfId="0" applyBorder="1" applyAlignment="1">
      <alignment horizontal="center"/>
    </xf>
    <xf numFmtId="0" fontId="0" fillId="0" borderId="0" xfId="0" applyAlignment="1">
      <alignment horizontal="center"/>
    </xf>
    <xf numFmtId="0" fontId="2" fillId="4" borderId="5" xfId="0" applyFont="1" applyFill="1" applyBorder="1" applyAlignment="1">
      <alignment horizontal="left"/>
    </xf>
    <xf numFmtId="0" fontId="2" fillId="4" borderId="2" xfId="0" applyFont="1" applyFill="1" applyBorder="1" applyAlignment="1">
      <alignment horizontal="left"/>
    </xf>
    <xf numFmtId="0" fontId="14" fillId="0" borderId="0" xfId="0" applyFont="1" applyAlignment="1">
      <alignment horizontal="left"/>
    </xf>
    <xf numFmtId="0" fontId="2" fillId="4" borderId="5" xfId="0" applyFont="1" applyFill="1" applyBorder="1" applyAlignment="1">
      <alignment horizontal="left" vertical="top" wrapText="1"/>
    </xf>
    <xf numFmtId="0" fontId="2" fillId="4" borderId="2" xfId="0" applyFont="1" applyFill="1" applyBorder="1" applyAlignment="1">
      <alignment horizontal="left" vertical="top" wrapText="1"/>
    </xf>
    <xf numFmtId="172" fontId="0" fillId="2" borderId="7" xfId="2" applyNumberFormat="1" applyFont="1" applyFill="1" applyBorder="1" applyAlignment="1" applyProtection="1">
      <alignment horizontal="left" vertical="top"/>
      <protection locked="0"/>
    </xf>
    <xf numFmtId="172" fontId="0" fillId="2" borderId="2" xfId="2" applyNumberFormat="1" applyFont="1" applyFill="1" applyBorder="1" applyAlignment="1" applyProtection="1">
      <alignment horizontal="left" vertical="top"/>
      <protection locked="0"/>
    </xf>
    <xf numFmtId="0" fontId="2" fillId="4" borderId="7" xfId="0" applyFont="1" applyFill="1" applyBorder="1" applyAlignment="1">
      <alignment horizontal="left"/>
    </xf>
    <xf numFmtId="0" fontId="0" fillId="0" borderId="1" xfId="0" applyBorder="1" applyAlignment="1">
      <alignment horizontal="left"/>
    </xf>
    <xf numFmtId="0" fontId="9"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vertical="center" wrapText="1"/>
    </xf>
  </cellXfs>
  <cellStyles count="3">
    <cellStyle name="Komma" xfId="1" builtinId="3"/>
    <cellStyle name="Procent" xfId="2" builtinId="5"/>
    <cellStyle name="Standaard" xfId="0" builtinId="0"/>
  </cellStyles>
  <dxfs count="78">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13335</xdr:colOff>
      <xdr:row>20</xdr:row>
      <xdr:rowOff>47625</xdr:rowOff>
    </xdr:from>
    <xdr:to>
      <xdr:col>3</xdr:col>
      <xdr:colOff>346710</xdr:colOff>
      <xdr:row>24</xdr:row>
      <xdr:rowOff>0</xdr:rowOff>
    </xdr:to>
    <xdr:sp macro="" textlink="">
      <xdr:nvSpPr>
        <xdr:cNvPr id="2" name="Pijl: gekromd links 1">
          <a:extLst>
            <a:ext uri="{FF2B5EF4-FFF2-40B4-BE49-F238E27FC236}">
              <a16:creationId xmlns:a16="http://schemas.microsoft.com/office/drawing/2014/main" id="{761476C0-7556-4EA8-843F-48CB4B561526}"/>
            </a:ext>
          </a:extLst>
        </xdr:cNvPr>
        <xdr:cNvSpPr/>
      </xdr:nvSpPr>
      <xdr:spPr>
        <a:xfrm>
          <a:off x="7263765" y="3594735"/>
          <a:ext cx="333375" cy="691515"/>
        </a:xfrm>
        <a:prstGeom prst="curvedLeftArrow">
          <a:avLst/>
        </a:prstGeom>
        <a:solidFill>
          <a:schemeClr val="bg1">
            <a:lumMod val="85000"/>
          </a:schemeClr>
        </a:solidFill>
        <a:ln w="635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chemeClr val="tx1"/>
            </a:solidFill>
          </a:endParaRPr>
        </a:p>
      </xdr:txBody>
    </xdr:sp>
    <xdr:clientData/>
  </xdr:twoCellAnchor>
  <xdr:twoCellAnchor>
    <xdr:from>
      <xdr:col>3</xdr:col>
      <xdr:colOff>13335</xdr:colOff>
      <xdr:row>20</xdr:row>
      <xdr:rowOff>47625</xdr:rowOff>
    </xdr:from>
    <xdr:to>
      <xdr:col>3</xdr:col>
      <xdr:colOff>346710</xdr:colOff>
      <xdr:row>24</xdr:row>
      <xdr:rowOff>0</xdr:rowOff>
    </xdr:to>
    <xdr:sp macro="" textlink="">
      <xdr:nvSpPr>
        <xdr:cNvPr id="3" name="Pijl: gekromd links 2">
          <a:extLst>
            <a:ext uri="{FF2B5EF4-FFF2-40B4-BE49-F238E27FC236}">
              <a16:creationId xmlns:a16="http://schemas.microsoft.com/office/drawing/2014/main" id="{377A83F3-A2A3-4803-8564-88E88456D4D8}"/>
            </a:ext>
          </a:extLst>
        </xdr:cNvPr>
        <xdr:cNvSpPr/>
      </xdr:nvSpPr>
      <xdr:spPr>
        <a:xfrm>
          <a:off x="7263765" y="3594735"/>
          <a:ext cx="333375" cy="691515"/>
        </a:xfrm>
        <a:prstGeom prst="curvedLeftArrow">
          <a:avLst/>
        </a:prstGeom>
        <a:solidFill>
          <a:schemeClr val="bg1">
            <a:lumMod val="85000"/>
          </a:schemeClr>
        </a:solidFill>
        <a:ln w="635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chemeClr val="tx1"/>
            </a:solidFill>
          </a:endParaRPr>
        </a:p>
      </xdr:txBody>
    </xdr:sp>
    <xdr:clientData/>
  </xdr:twoCellAnchor>
  <xdr:twoCellAnchor>
    <xdr:from>
      <xdr:col>3</xdr:col>
      <xdr:colOff>24765</xdr:colOff>
      <xdr:row>20</xdr:row>
      <xdr:rowOff>38099</xdr:rowOff>
    </xdr:from>
    <xdr:to>
      <xdr:col>3</xdr:col>
      <xdr:colOff>358140</xdr:colOff>
      <xdr:row>24</xdr:row>
      <xdr:rowOff>0</xdr:rowOff>
    </xdr:to>
    <xdr:sp macro="" textlink="">
      <xdr:nvSpPr>
        <xdr:cNvPr id="4" name="Pijl: gekromd links 3">
          <a:extLst>
            <a:ext uri="{FF2B5EF4-FFF2-40B4-BE49-F238E27FC236}">
              <a16:creationId xmlns:a16="http://schemas.microsoft.com/office/drawing/2014/main" id="{9058C3C5-5FF9-4559-A8E4-9E9BC56A8F40}"/>
            </a:ext>
          </a:extLst>
        </xdr:cNvPr>
        <xdr:cNvSpPr/>
      </xdr:nvSpPr>
      <xdr:spPr>
        <a:xfrm>
          <a:off x="7275195" y="3950969"/>
          <a:ext cx="333375" cy="693421"/>
        </a:xfrm>
        <a:prstGeom prst="curvedLeftArrow">
          <a:avLst/>
        </a:prstGeom>
        <a:solidFill>
          <a:schemeClr val="bg1">
            <a:lumMod val="85000"/>
          </a:schemeClr>
        </a:solidFill>
        <a:ln w="635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chemeClr val="tx1"/>
            </a:solidFill>
          </a:endParaRPr>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9ADE2-1340-4722-92A6-56B7F5E68E2C}">
  <sheetPr codeName="Blad10"/>
  <dimension ref="A1:E461"/>
  <sheetViews>
    <sheetView showGridLines="0" workbookViewId="0">
      <pane xSplit="1" ySplit="1" topLeftCell="B399" activePane="bottomRight" state="frozen"/>
      <selection pane="topRight" activeCell="B1" sqref="B1"/>
      <selection pane="bottomLeft" activeCell="A2" sqref="A2"/>
      <selection pane="bottomRight" activeCell="A427" sqref="A427:A461"/>
    </sheetView>
  </sheetViews>
  <sheetFormatPr defaultRowHeight="14.4" x14ac:dyDescent="0.55000000000000004"/>
  <cols>
    <col min="3" max="3" width="34.578125" customWidth="1"/>
  </cols>
  <sheetData>
    <row r="1" spans="1:5" x14ac:dyDescent="0.55000000000000004">
      <c r="A1" s="10" t="s">
        <v>211</v>
      </c>
      <c r="B1" s="10" t="s">
        <v>212</v>
      </c>
      <c r="C1" s="10" t="s">
        <v>213</v>
      </c>
      <c r="D1" s="10" t="s">
        <v>214</v>
      </c>
      <c r="E1" s="7" t="s">
        <v>215</v>
      </c>
    </row>
    <row r="2" spans="1:5" x14ac:dyDescent="0.55000000000000004">
      <c r="A2">
        <f>'2. Instellingsgegevens'!$C$6</f>
        <v>0</v>
      </c>
      <c r="B2" t="s">
        <v>219</v>
      </c>
      <c r="C2" t="str">
        <f>'2. Instellingsgegevens'!B6</f>
        <v>Naam zorgaanbieder</v>
      </c>
      <c r="D2" t="s">
        <v>215</v>
      </c>
      <c r="E2">
        <f>'2. Instellingsgegevens'!C6</f>
        <v>0</v>
      </c>
    </row>
    <row r="3" spans="1:5" x14ac:dyDescent="0.55000000000000004">
      <c r="A3">
        <f>'2. Instellingsgegevens'!$C$6</f>
        <v>0</v>
      </c>
      <c r="B3" t="s">
        <v>219</v>
      </c>
      <c r="C3" t="str">
        <f>'2. Instellingsgegevens'!B7</f>
        <v>Naam contactpersoon</v>
      </c>
      <c r="D3" t="s">
        <v>215</v>
      </c>
      <c r="E3">
        <f>'2. Instellingsgegevens'!C7</f>
        <v>0</v>
      </c>
    </row>
    <row r="4" spans="1:5" x14ac:dyDescent="0.55000000000000004">
      <c r="A4">
        <f>'2. Instellingsgegevens'!$C$6</f>
        <v>0</v>
      </c>
      <c r="B4" t="s">
        <v>219</v>
      </c>
      <c r="C4" t="str">
        <f>'2. Instellingsgegevens'!B8</f>
        <v>Telefoonnummer contactpersoon</v>
      </c>
      <c r="D4" t="s">
        <v>215</v>
      </c>
      <c r="E4">
        <f>'2. Instellingsgegevens'!C8</f>
        <v>0</v>
      </c>
    </row>
    <row r="5" spans="1:5" x14ac:dyDescent="0.55000000000000004">
      <c r="A5">
        <f>'2. Instellingsgegevens'!$C$6</f>
        <v>0</v>
      </c>
      <c r="B5" t="s">
        <v>219</v>
      </c>
      <c r="C5" t="str">
        <f>'2. Instellingsgegevens'!B9</f>
        <v>Email contactpersoon</v>
      </c>
      <c r="D5" t="s">
        <v>215</v>
      </c>
      <c r="E5">
        <f>'2. Instellingsgegevens'!C9</f>
        <v>0</v>
      </c>
    </row>
    <row r="6" spans="1:5" x14ac:dyDescent="0.55000000000000004">
      <c r="A6">
        <f>'2. Instellingsgegevens'!$C$6</f>
        <v>0</v>
      </c>
      <c r="B6" t="s">
        <v>219</v>
      </c>
      <c r="C6" t="str">
        <f>'2. Instellingsgegevens'!B10</f>
        <v>Globale totale zorgomzet 2025 van uw gehele organisatie</v>
      </c>
      <c r="D6" t="s">
        <v>215</v>
      </c>
      <c r="E6">
        <f>'2. Instellingsgegevens'!C10</f>
        <v>0</v>
      </c>
    </row>
    <row r="7" spans="1:5" x14ac:dyDescent="0.55000000000000004">
      <c r="A7">
        <f>'2. Instellingsgegevens'!$C$6</f>
        <v>0</v>
      </c>
      <c r="B7" t="s">
        <v>219</v>
      </c>
      <c r="C7" t="str">
        <f>'2. Instellingsgegevens'!B13</f>
        <v>Eigen verklaring</v>
      </c>
      <c r="D7" t="s">
        <v>215</v>
      </c>
      <c r="E7">
        <f>'2. Instellingsgegevens'!C13</f>
        <v>0</v>
      </c>
    </row>
    <row r="8" spans="1:5" x14ac:dyDescent="0.55000000000000004">
      <c r="A8">
        <f>'2. Instellingsgegevens'!$C$6</f>
        <v>0</v>
      </c>
      <c r="B8" t="s">
        <v>219</v>
      </c>
      <c r="C8" t="str">
        <f>'2. Instellingsgegevens'!B14</f>
        <v>Ik verklaar deze vragenlijst naar waarheid te hebben ingevuld</v>
      </c>
      <c r="D8" t="s">
        <v>215</v>
      </c>
      <c r="E8">
        <f>'2. Instellingsgegevens'!C14</f>
        <v>0</v>
      </c>
    </row>
    <row r="9" spans="1:5" x14ac:dyDescent="0.55000000000000004">
      <c r="A9">
        <f>'2. Instellingsgegevens'!$C$6</f>
        <v>0</v>
      </c>
      <c r="B9" t="s">
        <v>42</v>
      </c>
      <c r="C9" t="str">
        <f>'3. Overheadkosten'!B8</f>
        <v>Totale kosten 2024</v>
      </c>
      <c r="D9" t="s">
        <v>215</v>
      </c>
      <c r="E9">
        <f>'3. Overheadkosten'!C8</f>
        <v>0</v>
      </c>
    </row>
    <row r="10" spans="1:5" x14ac:dyDescent="0.55000000000000004">
      <c r="A10">
        <f>'2. Instellingsgegevens'!$C$6</f>
        <v>0</v>
      </c>
      <c r="B10" t="s">
        <v>42</v>
      </c>
      <c r="C10" t="str">
        <f>'3. Overheadkosten'!B9</f>
        <v>minus alle loonkosten** begeleiders en verzorgers</v>
      </c>
      <c r="D10" t="s">
        <v>215</v>
      </c>
      <c r="E10">
        <f>'3. Overheadkosten'!C9</f>
        <v>0</v>
      </c>
    </row>
    <row r="11" spans="1:5" x14ac:dyDescent="0.55000000000000004">
      <c r="A11">
        <f>'2. Instellingsgegevens'!$C$6</f>
        <v>0</v>
      </c>
      <c r="B11" t="s">
        <v>42</v>
      </c>
      <c r="C11" t="str">
        <f>'3. Overheadkosten'!B10</f>
        <v>minus alle loonkosten** (woon)begeleiders (wonen/verblijf of dagbesteding/-behandeling, vzo)</v>
      </c>
      <c r="D11" t="s">
        <v>215</v>
      </c>
      <c r="E11">
        <f>'3. Overheadkosten'!C10</f>
        <v>0</v>
      </c>
    </row>
    <row r="12" spans="1:5" x14ac:dyDescent="0.55000000000000004">
      <c r="A12">
        <f>'2. Instellingsgegevens'!$C$6</f>
        <v>0</v>
      </c>
      <c r="B12" t="s">
        <v>42</v>
      </c>
      <c r="C12" t="str">
        <f>'3. Overheadkosten'!B11</f>
        <v>minus alle kosten externe inhuur hulpverleners (behandelaren, (woon)begeleiders, verzorgers)</v>
      </c>
      <c r="D12" t="s">
        <v>215</v>
      </c>
      <c r="E12">
        <f>'3. Overheadkosten'!C11</f>
        <v>0</v>
      </c>
    </row>
    <row r="13" spans="1:5" x14ac:dyDescent="0.55000000000000004">
      <c r="A13">
        <f>'2. Instellingsgegevens'!$C$6</f>
        <v>0</v>
      </c>
      <c r="B13" t="s">
        <v>42</v>
      </c>
      <c r="C13" t="str">
        <f>'3. Overheadkosten'!B12</f>
        <v>minus alle cliëntgebonden huisvestingskosten*** wonen/verblijf of dagbesteding/-behandeling</v>
      </c>
      <c r="D13" t="s">
        <v>215</v>
      </c>
      <c r="E13">
        <f>'3. Overheadkosten'!C12</f>
        <v>0</v>
      </c>
    </row>
    <row r="14" spans="1:5" x14ac:dyDescent="0.55000000000000004">
      <c r="A14">
        <f>'2. Instellingsgegevens'!$C$6</f>
        <v>0</v>
      </c>
      <c r="B14" t="s">
        <v>42</v>
      </c>
      <c r="C14" t="str">
        <f>'3. Overheadkosten'!B13</f>
        <v>minus alle cliëntgebonden verzorgingskosten**** wonen/verblijf of dagbesteding/-behandeling</v>
      </c>
      <c r="D14" t="s">
        <v>215</v>
      </c>
      <c r="E14">
        <f>'3. Overheadkosten'!C13</f>
        <v>0</v>
      </c>
    </row>
    <row r="15" spans="1:5" x14ac:dyDescent="0.55000000000000004">
      <c r="A15">
        <f>'2. Instellingsgegevens'!$C$6</f>
        <v>0</v>
      </c>
      <c r="B15" t="s">
        <v>42</v>
      </c>
      <c r="C15" t="str">
        <f>'3. Overheadkosten'!B14</f>
        <v>minus alle overheadgerelateerde kosten waar tegenover opbrengsten staan (b.v. detachering)</v>
      </c>
      <c r="D15" t="s">
        <v>215</v>
      </c>
      <c r="E15">
        <f>'3. Overheadkosten'!C14</f>
        <v>0</v>
      </c>
    </row>
    <row r="16" spans="1:5" x14ac:dyDescent="0.55000000000000004">
      <c r="A16">
        <f>'2. Instellingsgegevens'!$C$6</f>
        <v>0</v>
      </c>
      <c r="B16" t="s">
        <v>42</v>
      </c>
      <c r="C16" t="str">
        <f>'3. Overheadkosten'!B15</f>
        <v>minus kosten van pleegzorg***** (zie onderstaande definitie)</v>
      </c>
      <c r="D16" t="s">
        <v>215</v>
      </c>
      <c r="E16">
        <f>'3. Overheadkosten'!C15</f>
        <v>0</v>
      </c>
    </row>
    <row r="17" spans="1:5" x14ac:dyDescent="0.55000000000000004">
      <c r="A17">
        <f>'2. Instellingsgegevens'!$C$6</f>
        <v>0</v>
      </c>
      <c r="B17" t="s">
        <v>42</v>
      </c>
      <c r="C17" t="str">
        <f>'3. Overheadkosten'!B16</f>
        <v>minus de kosten van ingekochte zorg (zorginkoop waar tegenover opbrengsten staan)</v>
      </c>
      <c r="D17" t="s">
        <v>215</v>
      </c>
      <c r="E17">
        <f>'3. Overheadkosten'!C16</f>
        <v>0</v>
      </c>
    </row>
    <row r="18" spans="1:5" x14ac:dyDescent="0.55000000000000004">
      <c r="A18">
        <f>'2. Instellingsgegevens'!$C$6</f>
        <v>0</v>
      </c>
      <c r="B18" t="s">
        <v>42</v>
      </c>
      <c r="C18" t="str">
        <f>'3. Overheadkosten'!B17</f>
        <v>minus kosten academische functie (waarschijnlijk op basis van een schatting)</v>
      </c>
      <c r="D18" t="s">
        <v>215</v>
      </c>
      <c r="E18">
        <f>'3. Overheadkosten'!C17</f>
        <v>0</v>
      </c>
    </row>
    <row r="19" spans="1:5" x14ac:dyDescent="0.55000000000000004">
      <c r="A19">
        <f>'2. Instellingsgegevens'!$C$6</f>
        <v>0</v>
      </c>
      <c r="B19" t="s">
        <v>42</v>
      </c>
      <c r="C19" t="str">
        <f>'3. Overheadkosten'!B18</f>
        <v>minus de overheadgerelateerde kosten van de voorwacht en achterwachtfunctie/crisisdienst</v>
      </c>
      <c r="D19" t="s">
        <v>215</v>
      </c>
      <c r="E19">
        <f>'3. Overheadkosten'!C18</f>
        <v>0</v>
      </c>
    </row>
    <row r="20" spans="1:5" x14ac:dyDescent="0.55000000000000004">
      <c r="A20">
        <f>'2. Instellingsgegevens'!$C$6</f>
        <v>0</v>
      </c>
      <c r="B20" t="s">
        <v>42</v>
      </c>
      <c r="C20" t="str">
        <f>'3. Overheadkosten'!B19</f>
        <v>Omvang overheadkosten (wordt automatisch gevuld)</v>
      </c>
      <c r="D20" t="s">
        <v>215</v>
      </c>
      <c r="E20">
        <f>'3. Overheadkosten'!C19</f>
        <v>0</v>
      </c>
    </row>
    <row r="21" spans="1:5" x14ac:dyDescent="0.55000000000000004">
      <c r="A21">
        <f>'2. Instellingsgegevens'!$C$6</f>
        <v>0</v>
      </c>
      <c r="B21" t="s">
        <v>42</v>
      </c>
      <c r="C21" t="str">
        <f>'3. Overheadkosten'!B20</f>
        <v>Fte begeleiders en verzorgers EN woonbegeleiders (wonen/verblijf of dagbesteding/-behandeling/vzo)</v>
      </c>
      <c r="D21" t="s">
        <v>215</v>
      </c>
      <c r="E21">
        <f>'3. Overheadkosten'!C20</f>
        <v>0</v>
      </c>
    </row>
    <row r="22" spans="1:5" x14ac:dyDescent="0.55000000000000004">
      <c r="A22">
        <f>'2. Instellingsgegevens'!$C$6</f>
        <v>0</v>
      </c>
      <c r="B22" t="s">
        <v>42</v>
      </c>
      <c r="C22" t="str">
        <f>'3. Overheadkosten'!B21</f>
        <v>Opslag overhead per directe fte</v>
      </c>
      <c r="D22" t="s">
        <v>215</v>
      </c>
      <c r="E22" t="str">
        <f>'3. Overheadkosten'!C21</f>
        <v/>
      </c>
    </row>
    <row r="23" spans="1:5" x14ac:dyDescent="0.55000000000000004">
      <c r="A23">
        <f>'2. Instellingsgegevens'!$C$6</f>
        <v>0</v>
      </c>
      <c r="B23" t="s">
        <v>42</v>
      </c>
      <c r="C23" t="str">
        <f>'3. Overheadkosten'!B24</f>
        <v>Welke omvang overhead acht u geschikt voor uw producten dagbehandeling (€ per fte)?</v>
      </c>
      <c r="D23" t="s">
        <v>215</v>
      </c>
      <c r="E23">
        <f>'3. Overheadkosten'!C24</f>
        <v>0</v>
      </c>
    </row>
    <row r="24" spans="1:5" x14ac:dyDescent="0.55000000000000004">
      <c r="A24">
        <f>'2. Instellingsgegevens'!$C$6</f>
        <v>0</v>
      </c>
      <c r="B24" t="s">
        <v>42</v>
      </c>
      <c r="C24" t="str">
        <f>'3. Overheadkosten'!B25</f>
        <v>Als u beschikt over een % overheadopslag over de loonkosten**, welk % past bij dagbebehandeling?</v>
      </c>
      <c r="D24" t="s">
        <v>215</v>
      </c>
      <c r="E24" s="95">
        <f>'3. Overheadkosten'!C25</f>
        <v>0</v>
      </c>
    </row>
    <row r="25" spans="1:5" x14ac:dyDescent="0.55000000000000004">
      <c r="A25">
        <f>'2. Instellingsgegevens'!$C$6</f>
        <v>0</v>
      </c>
      <c r="B25" t="s">
        <v>220</v>
      </c>
      <c r="C25" t="str">
        <f>'4. Overige opslagen'!B5</f>
        <v>Totale loonkosten (exclusief sociale premies &amp; pensioenen) 2024* alle behandelaren in loondienst</v>
      </c>
      <c r="D25" t="s">
        <v>215</v>
      </c>
      <c r="E25">
        <f>'4. Overige opslagen'!C5</f>
        <v>0</v>
      </c>
    </row>
    <row r="26" spans="1:5" x14ac:dyDescent="0.55000000000000004">
      <c r="A26">
        <f>'2. Instellingsgegevens'!$C$6</f>
        <v>0</v>
      </c>
      <c r="B26" t="s">
        <v>220</v>
      </c>
      <c r="C26" t="str">
        <f>'4. Overige opslagen'!B6</f>
        <v>Totale kosten ALLE sociale premies 2024** ten behoeve van deze behandelaren, werkgeverdeel</v>
      </c>
      <c r="D26" t="s">
        <v>215</v>
      </c>
      <c r="E26">
        <f>'4. Overige opslagen'!C6</f>
        <v>0</v>
      </c>
    </row>
    <row r="27" spans="1:5" x14ac:dyDescent="0.55000000000000004">
      <c r="A27">
        <f>'2. Instellingsgegevens'!$C$6</f>
        <v>0</v>
      </c>
      <c r="B27" t="s">
        <v>220</v>
      </c>
      <c r="C27" t="str">
        <f>'4. Overige opslagen'!B7</f>
        <v>Totale kosten ALLE pensioenpremies 2024 ten behoeve van deze behandelaren, werkgeverdeel</v>
      </c>
      <c r="D27" t="s">
        <v>215</v>
      </c>
      <c r="E27">
        <f>'4. Overige opslagen'!C7</f>
        <v>0</v>
      </c>
    </row>
    <row r="28" spans="1:5" x14ac:dyDescent="0.55000000000000004">
      <c r="A28">
        <f>'2. Instellingsgegevens'!$C$6</f>
        <v>0</v>
      </c>
      <c r="B28" t="s">
        <v>220</v>
      </c>
      <c r="C28" t="str">
        <f>'4. Overige opslagen'!B8</f>
        <v>Werkelijk effectief percentage sociale premies en pensioenen (wordt automatisch gevuld)</v>
      </c>
      <c r="D28" t="s">
        <v>215</v>
      </c>
      <c r="E28">
        <f>'4. Overige opslagen'!C8</f>
        <v>0</v>
      </c>
    </row>
    <row r="29" spans="1:5" x14ac:dyDescent="0.55000000000000004">
      <c r="A29">
        <f>'2. Instellingsgegevens'!$C$6</f>
        <v>0</v>
      </c>
      <c r="B29" t="s">
        <v>220</v>
      </c>
      <c r="C29" t="str">
        <f>'4. Overige opslagen'!B10</f>
        <v>OVERIGE OPSLAGEN (PERCENTAGES)</v>
      </c>
      <c r="D29" t="s">
        <v>215</v>
      </c>
      <c r="E29">
        <f>'4. Overige opslagen'!C10</f>
        <v>0</v>
      </c>
    </row>
    <row r="30" spans="1:5" x14ac:dyDescent="0.55000000000000004">
      <c r="A30">
        <f>'2. Instellingsgegevens'!$C$6</f>
        <v>0</v>
      </c>
      <c r="B30" t="s">
        <v>220</v>
      </c>
      <c r="C30" t="str">
        <f>'4. Overige opslagen'!B11</f>
        <v>(Door u redelijk geacht) percentage risico/marge op totale kosten (%)</v>
      </c>
      <c r="D30" t="s">
        <v>215</v>
      </c>
      <c r="E30">
        <f>'4. Overige opslagen'!C11</f>
        <v>0</v>
      </c>
    </row>
    <row r="31" spans="1:5" x14ac:dyDescent="0.55000000000000004">
      <c r="A31">
        <f>'2. Instellingsgegevens'!$C$6</f>
        <v>0</v>
      </c>
      <c r="B31" t="s">
        <v>220</v>
      </c>
      <c r="C31" t="str">
        <f>'4. Overige opslagen'!B13</f>
        <v>Deze uitvraag baseert zich op de kosten van 2024. Verwacht u dat deze wel of niet in voldoende mate representatief zullen zijn voor 2027? U kunt de inflatiecorrectie bij deze opmerkingen buiten beschouwing laten.</v>
      </c>
      <c r="D31" t="s">
        <v>215</v>
      </c>
      <c r="E31">
        <f>'4. Overige opslagen'!B14</f>
        <v>0</v>
      </c>
    </row>
    <row r="32" spans="1:5" x14ac:dyDescent="0.55000000000000004">
      <c r="A32">
        <f>'2. Instellingsgegevens'!$C$6</f>
        <v>0</v>
      </c>
      <c r="B32" t="s">
        <v>221</v>
      </c>
      <c r="C32" t="str">
        <f>'5. Vervoer'!B6</f>
        <v>Vervoer vindt plaats met…</v>
      </c>
      <c r="D32" t="s">
        <v>215</v>
      </c>
      <c r="E32">
        <f>'5. Vervoer'!D6</f>
        <v>0</v>
      </c>
    </row>
    <row r="33" spans="1:5" x14ac:dyDescent="0.55000000000000004">
      <c r="A33">
        <f>'2. Instellingsgegevens'!$C$6</f>
        <v>0</v>
      </c>
      <c r="B33" t="s">
        <v>221</v>
      </c>
      <c r="C33" t="str">
        <f>'5. Vervoer'!B7</f>
        <v>Aantal retourritten 2024 voor Zorgregio MIJOV</v>
      </c>
      <c r="D33" t="s">
        <v>215</v>
      </c>
      <c r="E33">
        <f>'5. Vervoer'!D7</f>
        <v>0</v>
      </c>
    </row>
    <row r="34" spans="1:5" x14ac:dyDescent="0.55000000000000004">
      <c r="A34">
        <f>'2. Instellingsgegevens'!$C$6</f>
        <v>0</v>
      </c>
      <c r="B34" t="s">
        <v>221</v>
      </c>
      <c r="C34" t="str">
        <f>'5. Vervoer'!B12</f>
        <v>Kostprijs per retourrit* in 2024</v>
      </c>
      <c r="D34" t="s">
        <v>215</v>
      </c>
      <c r="E34">
        <f>'5. Vervoer'!D12</f>
        <v>0</v>
      </c>
    </row>
    <row r="35" spans="1:5" x14ac:dyDescent="0.55000000000000004">
      <c r="A35">
        <f>'2. Instellingsgegevens'!$C$6</f>
        <v>0</v>
      </c>
      <c r="B35" t="s">
        <v>221</v>
      </c>
      <c r="C35" t="str">
        <f>'5. Vervoer'!B13</f>
        <v>Kostprijs per retourrit met rolstoel* in 2024</v>
      </c>
      <c r="D35" t="s">
        <v>215</v>
      </c>
      <c r="E35">
        <f>'5. Vervoer'!D13</f>
        <v>0</v>
      </c>
    </row>
    <row r="36" spans="1:5" x14ac:dyDescent="0.55000000000000004">
      <c r="A36">
        <f>'2. Instellingsgegevens'!$C$6</f>
        <v>0</v>
      </c>
      <c r="B36" t="s">
        <v>221</v>
      </c>
      <c r="C36" t="s">
        <v>110</v>
      </c>
      <c r="D36" t="s">
        <v>229</v>
      </c>
      <c r="E36">
        <f>'5. Vervoer'!C18</f>
        <v>0</v>
      </c>
    </row>
    <row r="37" spans="1:5" x14ac:dyDescent="0.55000000000000004">
      <c r="A37">
        <f>'2. Instellingsgegevens'!$C$6</f>
        <v>0</v>
      </c>
      <c r="B37" t="s">
        <v>221</v>
      </c>
      <c r="C37" t="s">
        <v>121</v>
      </c>
      <c r="D37" t="s">
        <v>229</v>
      </c>
      <c r="E37">
        <f>'5. Vervoer'!C19</f>
        <v>0</v>
      </c>
    </row>
    <row r="38" spans="1:5" x14ac:dyDescent="0.55000000000000004">
      <c r="A38">
        <f>'2. Instellingsgegevens'!$C$6</f>
        <v>0</v>
      </c>
      <c r="B38" t="s">
        <v>221</v>
      </c>
      <c r="C38" t="s">
        <v>110</v>
      </c>
      <c r="D38" t="s">
        <v>228</v>
      </c>
      <c r="E38">
        <f>'5. Vervoer'!D18</f>
        <v>0</v>
      </c>
    </row>
    <row r="39" spans="1:5" x14ac:dyDescent="0.55000000000000004">
      <c r="A39">
        <f>'2. Instellingsgegevens'!$C$6</f>
        <v>0</v>
      </c>
      <c r="B39" t="s">
        <v>221</v>
      </c>
      <c r="C39" t="s">
        <v>121</v>
      </c>
      <c r="D39" t="s">
        <v>228</v>
      </c>
      <c r="E39">
        <f>'5. Vervoer'!D19</f>
        <v>0</v>
      </c>
    </row>
    <row r="40" spans="1:5" x14ac:dyDescent="0.55000000000000004">
      <c r="A40">
        <f>'2. Instellingsgegevens'!$C$6</f>
        <v>0</v>
      </c>
      <c r="B40" t="s">
        <v>221</v>
      </c>
      <c r="C40" t="s">
        <v>110</v>
      </c>
      <c r="D40" t="s">
        <v>230</v>
      </c>
      <c r="E40">
        <f>'5. Vervoer'!E18</f>
        <v>0</v>
      </c>
    </row>
    <row r="41" spans="1:5" x14ac:dyDescent="0.55000000000000004">
      <c r="A41">
        <f>'2. Instellingsgegevens'!$C$6</f>
        <v>0</v>
      </c>
      <c r="B41" t="s">
        <v>221</v>
      </c>
      <c r="C41" t="s">
        <v>121</v>
      </c>
      <c r="D41" t="s">
        <v>230</v>
      </c>
      <c r="E41">
        <f>'5. Vervoer'!E19</f>
        <v>0</v>
      </c>
    </row>
    <row r="42" spans="1:5" x14ac:dyDescent="0.55000000000000004">
      <c r="A42">
        <f>'2. Instellingsgegevens'!$C$6</f>
        <v>0</v>
      </c>
      <c r="B42" t="s">
        <v>4</v>
      </c>
      <c r="C42" t="s">
        <v>128</v>
      </c>
      <c r="D42" t="s">
        <v>215</v>
      </c>
      <c r="E42">
        <f>'Groep 1'!C3</f>
        <v>0</v>
      </c>
    </row>
    <row r="43" spans="1:5" x14ac:dyDescent="0.55000000000000004">
      <c r="A43">
        <f>'2. Instellingsgegevens'!$C$6</f>
        <v>0</v>
      </c>
      <c r="B43" t="s">
        <v>4</v>
      </c>
      <c r="C43" t="s">
        <v>129</v>
      </c>
      <c r="D43" t="s">
        <v>215</v>
      </c>
      <c r="E43">
        <f>'Groep 1'!C4</f>
        <v>0</v>
      </c>
    </row>
    <row r="44" spans="1:5" x14ac:dyDescent="0.55000000000000004">
      <c r="A44">
        <f>'2. Instellingsgegevens'!$C$6</f>
        <v>0</v>
      </c>
      <c r="B44" t="s">
        <v>4</v>
      </c>
      <c r="C44" t="s">
        <v>235</v>
      </c>
      <c r="D44" t="s">
        <v>215</v>
      </c>
      <c r="E44">
        <f>'Groep 1'!C5</f>
        <v>0</v>
      </c>
    </row>
    <row r="45" spans="1:5" x14ac:dyDescent="0.55000000000000004">
      <c r="A45">
        <f>'2. Instellingsgegevens'!$C$6</f>
        <v>0</v>
      </c>
      <c r="B45" t="s">
        <v>4</v>
      </c>
      <c r="C45" t="s">
        <v>236</v>
      </c>
      <c r="D45" t="s">
        <v>215</v>
      </c>
      <c r="E45">
        <f>'Groep 1'!C7</f>
        <v>0</v>
      </c>
    </row>
    <row r="46" spans="1:5" x14ac:dyDescent="0.55000000000000004">
      <c r="A46">
        <f>'2. Instellingsgegevens'!$C$6</f>
        <v>0</v>
      </c>
      <c r="B46" t="s">
        <v>4</v>
      </c>
      <c r="C46" t="s">
        <v>102</v>
      </c>
      <c r="D46" t="s">
        <v>215</v>
      </c>
      <c r="E46">
        <f>'Groep 1'!C8</f>
        <v>0</v>
      </c>
    </row>
    <row r="47" spans="1:5" x14ac:dyDescent="0.55000000000000004">
      <c r="A47">
        <f>'2. Instellingsgegevens'!$C$6</f>
        <v>0</v>
      </c>
      <c r="B47" t="s">
        <v>4</v>
      </c>
      <c r="C47" t="s">
        <v>237</v>
      </c>
      <c r="D47" t="s">
        <v>215</v>
      </c>
      <c r="E47">
        <f>'Groep 1'!C9</f>
        <v>0</v>
      </c>
    </row>
    <row r="48" spans="1:5" x14ac:dyDescent="0.55000000000000004">
      <c r="A48">
        <f>'2. Instellingsgegevens'!$C$6</f>
        <v>0</v>
      </c>
      <c r="B48" t="s">
        <v>4</v>
      </c>
      <c r="C48" t="s">
        <v>195</v>
      </c>
      <c r="D48" t="s">
        <v>215</v>
      </c>
      <c r="E48">
        <f>'Groep 1'!C10</f>
        <v>0</v>
      </c>
    </row>
    <row r="49" spans="1:5" x14ac:dyDescent="0.55000000000000004">
      <c r="A49">
        <f>'2. Instellingsgegevens'!$C$6</f>
        <v>0</v>
      </c>
      <c r="B49" t="s">
        <v>4</v>
      </c>
      <c r="C49" t="s">
        <v>238</v>
      </c>
      <c r="D49" t="s">
        <v>215</v>
      </c>
      <c r="E49">
        <f>'Groep 1'!C12</f>
        <v>0</v>
      </c>
    </row>
    <row r="50" spans="1:5" x14ac:dyDescent="0.55000000000000004">
      <c r="A50">
        <f>'2. Instellingsgegevens'!$C$6</f>
        <v>0</v>
      </c>
      <c r="B50" t="s">
        <v>4</v>
      </c>
      <c r="C50" t="s">
        <v>198</v>
      </c>
      <c r="D50" t="s">
        <v>215</v>
      </c>
      <c r="E50">
        <f>'Groep 1'!C13</f>
        <v>0</v>
      </c>
    </row>
    <row r="51" spans="1:5" x14ac:dyDescent="0.55000000000000004">
      <c r="A51">
        <f>'2. Instellingsgegevens'!$C$6</f>
        <v>0</v>
      </c>
      <c r="B51" t="s">
        <v>4</v>
      </c>
      <c r="C51" t="s">
        <v>199</v>
      </c>
      <c r="D51" t="s">
        <v>215</v>
      </c>
      <c r="E51">
        <f>'Groep 1'!C14</f>
        <v>0</v>
      </c>
    </row>
    <row r="52" spans="1:5" x14ac:dyDescent="0.55000000000000004">
      <c r="A52">
        <f>'2. Instellingsgegevens'!$C$6</f>
        <v>0</v>
      </c>
      <c r="B52" t="s">
        <v>4</v>
      </c>
      <c r="C52" t="s">
        <v>200</v>
      </c>
      <c r="D52" t="s">
        <v>215</v>
      </c>
      <c r="E52">
        <f>'Groep 1'!C15</f>
        <v>0</v>
      </c>
    </row>
    <row r="53" spans="1:5" x14ac:dyDescent="0.55000000000000004">
      <c r="A53">
        <f>'2. Instellingsgegevens'!$C$6</f>
        <v>0</v>
      </c>
      <c r="B53" t="s">
        <v>4</v>
      </c>
      <c r="C53" t="s">
        <v>201</v>
      </c>
      <c r="D53" t="s">
        <v>215</v>
      </c>
      <c r="E53">
        <f>'Groep 1'!C16</f>
        <v>0</v>
      </c>
    </row>
    <row r="54" spans="1:5" x14ac:dyDescent="0.55000000000000004">
      <c r="A54">
        <f>'2. Instellingsgegevens'!$C$6</f>
        <v>0</v>
      </c>
      <c r="B54" t="s">
        <v>4</v>
      </c>
      <c r="C54" t="s">
        <v>202</v>
      </c>
      <c r="D54" t="s">
        <v>215</v>
      </c>
      <c r="E54">
        <f>'Groep 1'!C17</f>
        <v>0</v>
      </c>
    </row>
    <row r="55" spans="1:5" x14ac:dyDescent="0.55000000000000004">
      <c r="A55">
        <f>'2. Instellingsgegevens'!$C$6</f>
        <v>0</v>
      </c>
      <c r="B55" t="s">
        <v>4</v>
      </c>
      <c r="C55" t="s">
        <v>239</v>
      </c>
      <c r="D55" t="s">
        <v>215</v>
      </c>
      <c r="E55">
        <f>'Groep 1'!C18</f>
        <v>0</v>
      </c>
    </row>
    <row r="56" spans="1:5" x14ac:dyDescent="0.55000000000000004">
      <c r="A56">
        <f>'2. Instellingsgegevens'!$C$6</f>
        <v>0</v>
      </c>
      <c r="B56" t="s">
        <v>4</v>
      </c>
      <c r="C56" t="s">
        <v>5</v>
      </c>
      <c r="D56" t="s">
        <v>215</v>
      </c>
      <c r="E56">
        <f>'Groep 1'!C19</f>
        <v>0</v>
      </c>
    </row>
    <row r="57" spans="1:5" x14ac:dyDescent="0.55000000000000004">
      <c r="A57">
        <f>'2. Instellingsgegevens'!$C$6</f>
        <v>0</v>
      </c>
      <c r="B57" t="s">
        <v>4</v>
      </c>
      <c r="C57" t="s">
        <v>6</v>
      </c>
      <c r="D57" t="s">
        <v>215</v>
      </c>
      <c r="E57">
        <f>'Groep 1'!C20</f>
        <v>0</v>
      </c>
    </row>
    <row r="58" spans="1:5" x14ac:dyDescent="0.55000000000000004">
      <c r="A58">
        <f>'2. Instellingsgegevens'!$C$6</f>
        <v>0</v>
      </c>
      <c r="B58" t="s">
        <v>4</v>
      </c>
      <c r="C58" t="s">
        <v>240</v>
      </c>
      <c r="D58" t="s">
        <v>215</v>
      </c>
      <c r="E58">
        <f>'Groep 1'!C22</f>
        <v>0</v>
      </c>
    </row>
    <row r="59" spans="1:5" x14ac:dyDescent="0.55000000000000004">
      <c r="A59">
        <f>'2. Instellingsgegevens'!$C$6</f>
        <v>0</v>
      </c>
      <c r="B59" t="s">
        <v>4</v>
      </c>
      <c r="C59" t="s">
        <v>176</v>
      </c>
      <c r="D59" t="s">
        <v>215</v>
      </c>
      <c r="E59" t="str">
        <f>'Groep 1'!C23</f>
        <v/>
      </c>
    </row>
    <row r="60" spans="1:5" x14ac:dyDescent="0.55000000000000004">
      <c r="A60">
        <f>'2. Instellingsgegevens'!$C$6</f>
        <v>0</v>
      </c>
      <c r="B60" t="s">
        <v>4</v>
      </c>
      <c r="C60" t="s">
        <v>241</v>
      </c>
      <c r="D60" t="s">
        <v>215</v>
      </c>
      <c r="E60">
        <f>'Groep 1'!C24</f>
        <v>0</v>
      </c>
    </row>
    <row r="61" spans="1:5" x14ac:dyDescent="0.55000000000000004">
      <c r="A61">
        <f>'2. Instellingsgegevens'!$C$6</f>
        <v>0</v>
      </c>
      <c r="B61" t="s">
        <v>4</v>
      </c>
      <c r="C61" t="s">
        <v>242</v>
      </c>
      <c r="D61" t="s">
        <v>215</v>
      </c>
      <c r="E61">
        <f>'Groep 1'!C25</f>
        <v>0</v>
      </c>
    </row>
    <row r="62" spans="1:5" x14ac:dyDescent="0.55000000000000004">
      <c r="A62">
        <f>'2. Instellingsgegevens'!$C$6</f>
        <v>0</v>
      </c>
      <c r="B62" t="s">
        <v>4</v>
      </c>
      <c r="C62" t="s">
        <v>243</v>
      </c>
      <c r="D62" t="s">
        <v>215</v>
      </c>
      <c r="E62">
        <f>'Groep 1'!C26</f>
        <v>0</v>
      </c>
    </row>
    <row r="63" spans="1:5" x14ac:dyDescent="0.55000000000000004">
      <c r="A63">
        <f>'2. Instellingsgegevens'!$C$6</f>
        <v>0</v>
      </c>
      <c r="B63" t="s">
        <v>4</v>
      </c>
      <c r="C63" t="s">
        <v>244</v>
      </c>
      <c r="D63" t="s">
        <v>215</v>
      </c>
      <c r="E63">
        <f>'Groep 1'!C27</f>
        <v>0</v>
      </c>
    </row>
    <row r="64" spans="1:5" x14ac:dyDescent="0.55000000000000004">
      <c r="A64">
        <f>'2. Instellingsgegevens'!$C$6</f>
        <v>0</v>
      </c>
      <c r="B64" t="s">
        <v>4</v>
      </c>
      <c r="C64" t="s">
        <v>245</v>
      </c>
      <c r="D64" t="s">
        <v>215</v>
      </c>
      <c r="E64" t="str">
        <f>'Groep 1'!C28</f>
        <v/>
      </c>
    </row>
    <row r="65" spans="1:5" x14ac:dyDescent="0.55000000000000004">
      <c r="A65">
        <f>'2. Instellingsgegevens'!$C$6</f>
        <v>0</v>
      </c>
      <c r="B65" t="s">
        <v>4</v>
      </c>
      <c r="C65" t="s">
        <v>246</v>
      </c>
      <c r="D65" t="s">
        <v>215</v>
      </c>
      <c r="E65">
        <f>'Groep 1'!C29</f>
        <v>0</v>
      </c>
    </row>
    <row r="66" spans="1:5" x14ac:dyDescent="0.55000000000000004">
      <c r="A66">
        <f>'2. Instellingsgegevens'!$C$6</f>
        <v>0</v>
      </c>
      <c r="B66" t="s">
        <v>4</v>
      </c>
      <c r="C66" t="s">
        <v>204</v>
      </c>
      <c r="D66" t="s">
        <v>215</v>
      </c>
      <c r="E66">
        <f>'Groep 1'!C30</f>
        <v>0</v>
      </c>
    </row>
    <row r="67" spans="1:5" x14ac:dyDescent="0.55000000000000004">
      <c r="A67">
        <f>'2. Instellingsgegevens'!$C$6</f>
        <v>0</v>
      </c>
      <c r="B67" t="s">
        <v>4</v>
      </c>
      <c r="C67" t="s">
        <v>189</v>
      </c>
      <c r="D67" t="s">
        <v>215</v>
      </c>
      <c r="E67">
        <f>'Groep 1'!C31</f>
        <v>0</v>
      </c>
    </row>
    <row r="68" spans="1:5" x14ac:dyDescent="0.55000000000000004">
      <c r="A68">
        <f>'2. Instellingsgegevens'!$C$6</f>
        <v>0</v>
      </c>
      <c r="B68" t="s">
        <v>4</v>
      </c>
      <c r="C68" t="s">
        <v>254</v>
      </c>
      <c r="D68" t="s">
        <v>215</v>
      </c>
      <c r="E68">
        <f>'Groep 1'!C32</f>
        <v>0</v>
      </c>
    </row>
    <row r="69" spans="1:5" x14ac:dyDescent="0.55000000000000004">
      <c r="A69">
        <f>'2. Instellingsgegevens'!$C$6</f>
        <v>0</v>
      </c>
      <c r="B69" t="s">
        <v>4</v>
      </c>
      <c r="C69" t="s">
        <v>252</v>
      </c>
      <c r="D69" t="s">
        <v>215</v>
      </c>
      <c r="E69">
        <f>'Groep 1'!C33</f>
        <v>0</v>
      </c>
    </row>
    <row r="70" spans="1:5" x14ac:dyDescent="0.55000000000000004">
      <c r="A70">
        <f>'2. Instellingsgegevens'!$C$6</f>
        <v>0</v>
      </c>
      <c r="B70" t="s">
        <v>4</v>
      </c>
      <c r="C70" t="s">
        <v>181</v>
      </c>
      <c r="D70" t="s">
        <v>215</v>
      </c>
      <c r="E70" t="str">
        <f>'Groep 1'!C34</f>
        <v/>
      </c>
    </row>
    <row r="71" spans="1:5" x14ac:dyDescent="0.55000000000000004">
      <c r="A71">
        <f>'2. Instellingsgegevens'!$C$6</f>
        <v>0</v>
      </c>
      <c r="B71" t="s">
        <v>4</v>
      </c>
      <c r="C71" t="s">
        <v>143</v>
      </c>
      <c r="D71" t="s">
        <v>215</v>
      </c>
      <c r="E71" t="str">
        <f>'Groep 1'!C35</f>
        <v/>
      </c>
    </row>
    <row r="72" spans="1:5" x14ac:dyDescent="0.55000000000000004">
      <c r="A72">
        <f>'2. Instellingsgegevens'!$C$6</f>
        <v>0</v>
      </c>
      <c r="B72" t="s">
        <v>4</v>
      </c>
      <c r="C72" t="s">
        <v>247</v>
      </c>
      <c r="D72" t="s">
        <v>215</v>
      </c>
      <c r="E72">
        <f>'Groep 1'!C39</f>
        <v>0</v>
      </c>
    </row>
    <row r="73" spans="1:5" x14ac:dyDescent="0.55000000000000004">
      <c r="A73">
        <f>'2. Instellingsgegevens'!$C$6</f>
        <v>0</v>
      </c>
      <c r="B73" t="s">
        <v>4</v>
      </c>
      <c r="C73" t="s">
        <v>179</v>
      </c>
      <c r="D73" t="s">
        <v>215</v>
      </c>
      <c r="E73">
        <f>'Groep 1'!C40</f>
        <v>0</v>
      </c>
    </row>
    <row r="74" spans="1:5" x14ac:dyDescent="0.55000000000000004">
      <c r="A74">
        <f>'2. Instellingsgegevens'!$C$6</f>
        <v>0</v>
      </c>
      <c r="B74" t="s">
        <v>4</v>
      </c>
      <c r="C74" t="s">
        <v>248</v>
      </c>
      <c r="D74" t="s">
        <v>215</v>
      </c>
      <c r="E74">
        <f>'Groep 1'!C41</f>
        <v>0</v>
      </c>
    </row>
    <row r="75" spans="1:5" x14ac:dyDescent="0.55000000000000004">
      <c r="A75">
        <f>'2. Instellingsgegevens'!$C$6</f>
        <v>0</v>
      </c>
      <c r="B75" t="s">
        <v>4</v>
      </c>
      <c r="C75" t="s">
        <v>249</v>
      </c>
      <c r="D75" t="s">
        <v>215</v>
      </c>
      <c r="E75">
        <f>'Groep 1'!C42</f>
        <v>0</v>
      </c>
    </row>
    <row r="76" spans="1:5" x14ac:dyDescent="0.55000000000000004">
      <c r="A76">
        <f>'2. Instellingsgegevens'!$C$6</f>
        <v>0</v>
      </c>
      <c r="B76" t="s">
        <v>4</v>
      </c>
      <c r="C76" t="s">
        <v>250</v>
      </c>
      <c r="D76" t="s">
        <v>215</v>
      </c>
      <c r="E76">
        <f>'Groep 1'!C43</f>
        <v>0</v>
      </c>
    </row>
    <row r="77" spans="1:5" x14ac:dyDescent="0.55000000000000004">
      <c r="A77">
        <f>'2. Instellingsgegevens'!$C$6</f>
        <v>0</v>
      </c>
      <c r="B77" t="s">
        <v>4</v>
      </c>
      <c r="C77" t="s">
        <v>103</v>
      </c>
      <c r="D77" t="s">
        <v>215</v>
      </c>
      <c r="E77">
        <f>'Groep 1'!C44</f>
        <v>0</v>
      </c>
    </row>
    <row r="78" spans="1:5" x14ac:dyDescent="0.55000000000000004">
      <c r="A78">
        <f>'2. Instellingsgegevens'!$C$6</f>
        <v>0</v>
      </c>
      <c r="B78" t="s">
        <v>4</v>
      </c>
      <c r="C78" t="s">
        <v>106</v>
      </c>
      <c r="D78" t="s">
        <v>215</v>
      </c>
      <c r="E78">
        <f>'Groep 1'!C45</f>
        <v>0</v>
      </c>
    </row>
    <row r="79" spans="1:5" x14ac:dyDescent="0.55000000000000004">
      <c r="A79">
        <f>'2. Instellingsgegevens'!$C$6</f>
        <v>0</v>
      </c>
      <c r="B79" t="s">
        <v>4</v>
      </c>
      <c r="C79" t="s">
        <v>251</v>
      </c>
      <c r="D79" t="s">
        <v>215</v>
      </c>
      <c r="E79" t="str">
        <f>'Groep 1'!C46</f>
        <v/>
      </c>
    </row>
    <row r="80" spans="1:5" x14ac:dyDescent="0.55000000000000004">
      <c r="A80">
        <f>'2. Instellingsgegevens'!$C$6</f>
        <v>0</v>
      </c>
      <c r="B80" t="s">
        <v>4</v>
      </c>
      <c r="C80" t="s">
        <v>167</v>
      </c>
      <c r="D80" t="s">
        <v>215</v>
      </c>
      <c r="E80" t="str">
        <f>'Groep 1'!C49</f>
        <v/>
      </c>
    </row>
    <row r="81" spans="1:5" x14ac:dyDescent="0.55000000000000004">
      <c r="A81">
        <f>'2. Instellingsgegevens'!$C$6</f>
        <v>0</v>
      </c>
      <c r="B81" t="s">
        <v>4</v>
      </c>
      <c r="C81" t="s">
        <v>107</v>
      </c>
      <c r="D81" t="s">
        <v>215</v>
      </c>
      <c r="E81" t="str">
        <f>'Groep 1'!C50</f>
        <v/>
      </c>
    </row>
    <row r="82" spans="1:5" x14ac:dyDescent="0.55000000000000004">
      <c r="A82">
        <f>'2. Instellingsgegevens'!$C$6</f>
        <v>0</v>
      </c>
      <c r="B82" t="s">
        <v>4</v>
      </c>
      <c r="C82" t="s">
        <v>178</v>
      </c>
      <c r="D82" t="s">
        <v>215</v>
      </c>
      <c r="E82" t="str">
        <f>'Groep 1'!C51</f>
        <v/>
      </c>
    </row>
    <row r="83" spans="1:5" x14ac:dyDescent="0.55000000000000004">
      <c r="A83">
        <f>'2. Instellingsgegevens'!$C$6</f>
        <v>0</v>
      </c>
      <c r="B83" t="s">
        <v>4</v>
      </c>
      <c r="C83" t="s">
        <v>108</v>
      </c>
      <c r="D83" t="s">
        <v>215</v>
      </c>
      <c r="E83" t="str">
        <f>'Groep 1'!C52</f>
        <v/>
      </c>
    </row>
    <row r="84" spans="1:5" x14ac:dyDescent="0.55000000000000004">
      <c r="A84">
        <f>'2. Instellingsgegevens'!$C$6</f>
        <v>0</v>
      </c>
      <c r="B84" t="s">
        <v>16</v>
      </c>
      <c r="C84" t="s">
        <v>128</v>
      </c>
      <c r="D84" t="s">
        <v>215</v>
      </c>
      <c r="E84">
        <f>'Groep 2'!C3</f>
        <v>0</v>
      </c>
    </row>
    <row r="85" spans="1:5" x14ac:dyDescent="0.55000000000000004">
      <c r="A85">
        <f>'2. Instellingsgegevens'!$C$6</f>
        <v>0</v>
      </c>
      <c r="B85" t="s">
        <v>16</v>
      </c>
      <c r="C85" t="s">
        <v>129</v>
      </c>
      <c r="D85" t="s">
        <v>215</v>
      </c>
      <c r="E85">
        <f>'Groep 2'!C4</f>
        <v>0</v>
      </c>
    </row>
    <row r="86" spans="1:5" x14ac:dyDescent="0.55000000000000004">
      <c r="A86">
        <f>'2. Instellingsgegevens'!$C$6</f>
        <v>0</v>
      </c>
      <c r="B86" t="s">
        <v>16</v>
      </c>
      <c r="C86" t="s">
        <v>235</v>
      </c>
      <c r="D86" t="s">
        <v>215</v>
      </c>
      <c r="E86">
        <f>'Groep 2'!C5</f>
        <v>0</v>
      </c>
    </row>
    <row r="87" spans="1:5" x14ac:dyDescent="0.55000000000000004">
      <c r="A87">
        <f>'2. Instellingsgegevens'!$C$6</f>
        <v>0</v>
      </c>
      <c r="B87" t="s">
        <v>16</v>
      </c>
      <c r="C87" t="s">
        <v>236</v>
      </c>
      <c r="D87" t="s">
        <v>215</v>
      </c>
      <c r="E87">
        <f>'Groep 2'!C7</f>
        <v>0</v>
      </c>
    </row>
    <row r="88" spans="1:5" x14ac:dyDescent="0.55000000000000004">
      <c r="A88">
        <f>'2. Instellingsgegevens'!$C$6</f>
        <v>0</v>
      </c>
      <c r="B88" t="s">
        <v>16</v>
      </c>
      <c r="C88" t="s">
        <v>102</v>
      </c>
      <c r="D88" t="s">
        <v>215</v>
      </c>
      <c r="E88">
        <f>'Groep 2'!C8</f>
        <v>0</v>
      </c>
    </row>
    <row r="89" spans="1:5" x14ac:dyDescent="0.55000000000000004">
      <c r="A89">
        <f>'2. Instellingsgegevens'!$C$6</f>
        <v>0</v>
      </c>
      <c r="B89" t="s">
        <v>16</v>
      </c>
      <c r="C89" t="s">
        <v>237</v>
      </c>
      <c r="D89" t="s">
        <v>215</v>
      </c>
      <c r="E89">
        <f>'Groep 2'!C9</f>
        <v>0</v>
      </c>
    </row>
    <row r="90" spans="1:5" x14ac:dyDescent="0.55000000000000004">
      <c r="A90">
        <f>'2. Instellingsgegevens'!$C$6</f>
        <v>0</v>
      </c>
      <c r="B90" t="s">
        <v>16</v>
      </c>
      <c r="C90" t="s">
        <v>195</v>
      </c>
      <c r="D90" t="s">
        <v>215</v>
      </c>
      <c r="E90">
        <f>'Groep 2'!C10</f>
        <v>0</v>
      </c>
    </row>
    <row r="91" spans="1:5" x14ac:dyDescent="0.55000000000000004">
      <c r="A91">
        <f>'2. Instellingsgegevens'!$C$6</f>
        <v>0</v>
      </c>
      <c r="B91" t="s">
        <v>16</v>
      </c>
      <c r="C91" t="s">
        <v>238</v>
      </c>
      <c r="D91" t="s">
        <v>215</v>
      </c>
      <c r="E91">
        <f>'Groep 2'!C12</f>
        <v>0</v>
      </c>
    </row>
    <row r="92" spans="1:5" x14ac:dyDescent="0.55000000000000004">
      <c r="A92">
        <f>'2. Instellingsgegevens'!$C$6</f>
        <v>0</v>
      </c>
      <c r="B92" t="s">
        <v>16</v>
      </c>
      <c r="C92" t="s">
        <v>198</v>
      </c>
      <c r="D92" t="s">
        <v>215</v>
      </c>
      <c r="E92" s="95">
        <f>'Groep 2'!C13</f>
        <v>0</v>
      </c>
    </row>
    <row r="93" spans="1:5" x14ac:dyDescent="0.55000000000000004">
      <c r="A93">
        <f>'2. Instellingsgegevens'!$C$6</f>
        <v>0</v>
      </c>
      <c r="B93" t="s">
        <v>16</v>
      </c>
      <c r="C93" t="s">
        <v>199</v>
      </c>
      <c r="D93" t="s">
        <v>215</v>
      </c>
      <c r="E93">
        <f>'Groep 2'!C14</f>
        <v>0</v>
      </c>
    </row>
    <row r="94" spans="1:5" x14ac:dyDescent="0.55000000000000004">
      <c r="A94">
        <f>'2. Instellingsgegevens'!$C$6</f>
        <v>0</v>
      </c>
      <c r="B94" t="s">
        <v>16</v>
      </c>
      <c r="C94" t="s">
        <v>200</v>
      </c>
      <c r="D94" t="s">
        <v>215</v>
      </c>
      <c r="E94">
        <f>'Groep 2'!C15</f>
        <v>0</v>
      </c>
    </row>
    <row r="95" spans="1:5" x14ac:dyDescent="0.55000000000000004">
      <c r="A95">
        <f>'2. Instellingsgegevens'!$C$6</f>
        <v>0</v>
      </c>
      <c r="B95" t="s">
        <v>16</v>
      </c>
      <c r="C95" t="s">
        <v>201</v>
      </c>
      <c r="D95" t="s">
        <v>215</v>
      </c>
      <c r="E95">
        <f>'Groep 2'!C16</f>
        <v>0</v>
      </c>
    </row>
    <row r="96" spans="1:5" x14ac:dyDescent="0.55000000000000004">
      <c r="A96">
        <f>'2. Instellingsgegevens'!$C$6</f>
        <v>0</v>
      </c>
      <c r="B96" t="s">
        <v>16</v>
      </c>
      <c r="C96" t="s">
        <v>202</v>
      </c>
      <c r="D96" t="s">
        <v>215</v>
      </c>
      <c r="E96" s="98">
        <f>'Groep 2'!C17</f>
        <v>0</v>
      </c>
    </row>
    <row r="97" spans="1:5" x14ac:dyDescent="0.55000000000000004">
      <c r="A97">
        <f>'2. Instellingsgegevens'!$C$6</f>
        <v>0</v>
      </c>
      <c r="B97" t="s">
        <v>16</v>
      </c>
      <c r="C97" t="s">
        <v>239</v>
      </c>
      <c r="D97" t="s">
        <v>215</v>
      </c>
      <c r="E97" s="98">
        <f>'Groep 2'!C18</f>
        <v>0</v>
      </c>
    </row>
    <row r="98" spans="1:5" x14ac:dyDescent="0.55000000000000004">
      <c r="A98">
        <f>'2. Instellingsgegevens'!$C$6</f>
        <v>0</v>
      </c>
      <c r="B98" t="s">
        <v>16</v>
      </c>
      <c r="C98" t="s">
        <v>5</v>
      </c>
      <c r="D98" t="s">
        <v>215</v>
      </c>
      <c r="E98">
        <f>'Groep 2'!C19</f>
        <v>0</v>
      </c>
    </row>
    <row r="99" spans="1:5" x14ac:dyDescent="0.55000000000000004">
      <c r="A99">
        <f>'2. Instellingsgegevens'!$C$6</f>
        <v>0</v>
      </c>
      <c r="B99" t="s">
        <v>16</v>
      </c>
      <c r="C99" t="s">
        <v>6</v>
      </c>
      <c r="D99" t="s">
        <v>215</v>
      </c>
      <c r="E99" s="99">
        <f>'Groep 2'!C20</f>
        <v>0</v>
      </c>
    </row>
    <row r="100" spans="1:5" x14ac:dyDescent="0.55000000000000004">
      <c r="A100">
        <f>'2. Instellingsgegevens'!$C$6</f>
        <v>0</v>
      </c>
      <c r="B100" t="s">
        <v>16</v>
      </c>
      <c r="C100" t="s">
        <v>240</v>
      </c>
      <c r="D100" t="s">
        <v>215</v>
      </c>
      <c r="E100" s="98">
        <f>'Groep 2'!C22</f>
        <v>0</v>
      </c>
    </row>
    <row r="101" spans="1:5" x14ac:dyDescent="0.55000000000000004">
      <c r="A101">
        <f>'2. Instellingsgegevens'!$C$6</f>
        <v>0</v>
      </c>
      <c r="B101" t="s">
        <v>16</v>
      </c>
      <c r="C101" t="s">
        <v>176</v>
      </c>
      <c r="D101" t="s">
        <v>215</v>
      </c>
      <c r="E101" t="str">
        <f>'Groep 2'!C23</f>
        <v/>
      </c>
    </row>
    <row r="102" spans="1:5" x14ac:dyDescent="0.55000000000000004">
      <c r="A102">
        <f>'2. Instellingsgegevens'!$C$6</f>
        <v>0</v>
      </c>
      <c r="B102" t="s">
        <v>16</v>
      </c>
      <c r="C102" t="s">
        <v>241</v>
      </c>
      <c r="D102" t="s">
        <v>215</v>
      </c>
      <c r="E102">
        <f>'Groep 2'!C24</f>
        <v>0</v>
      </c>
    </row>
    <row r="103" spans="1:5" x14ac:dyDescent="0.55000000000000004">
      <c r="A103">
        <f>'2. Instellingsgegevens'!$C$6</f>
        <v>0</v>
      </c>
      <c r="B103" t="s">
        <v>16</v>
      </c>
      <c r="C103" t="s">
        <v>242</v>
      </c>
      <c r="D103" t="s">
        <v>215</v>
      </c>
      <c r="E103" s="98">
        <f>'Groep 2'!C25</f>
        <v>0</v>
      </c>
    </row>
    <row r="104" spans="1:5" x14ac:dyDescent="0.55000000000000004">
      <c r="A104">
        <f>'2. Instellingsgegevens'!$C$6</f>
        <v>0</v>
      </c>
      <c r="B104" t="s">
        <v>16</v>
      </c>
      <c r="C104" t="s">
        <v>243</v>
      </c>
      <c r="D104" t="s">
        <v>215</v>
      </c>
      <c r="E104" s="98">
        <f>'Groep 2'!C26</f>
        <v>0</v>
      </c>
    </row>
    <row r="105" spans="1:5" x14ac:dyDescent="0.55000000000000004">
      <c r="A105">
        <f>'2. Instellingsgegevens'!$C$6</f>
        <v>0</v>
      </c>
      <c r="B105" t="s">
        <v>16</v>
      </c>
      <c r="C105" t="s">
        <v>244</v>
      </c>
      <c r="D105" t="s">
        <v>215</v>
      </c>
      <c r="E105" s="95">
        <f>'Groep 2'!C27</f>
        <v>0</v>
      </c>
    </row>
    <row r="106" spans="1:5" x14ac:dyDescent="0.55000000000000004">
      <c r="A106">
        <f>'2. Instellingsgegevens'!$C$6</f>
        <v>0</v>
      </c>
      <c r="B106" t="s">
        <v>16</v>
      </c>
      <c r="C106" t="s">
        <v>245</v>
      </c>
      <c r="D106" t="s">
        <v>215</v>
      </c>
      <c r="E106" s="95" t="str">
        <f>'Groep 2'!C28</f>
        <v/>
      </c>
    </row>
    <row r="107" spans="1:5" x14ac:dyDescent="0.55000000000000004">
      <c r="A107">
        <f>'2. Instellingsgegevens'!$C$6</f>
        <v>0</v>
      </c>
      <c r="B107" t="s">
        <v>16</v>
      </c>
      <c r="C107" t="s">
        <v>246</v>
      </c>
      <c r="D107" t="s">
        <v>215</v>
      </c>
      <c r="E107">
        <f>'Groep 2'!C29</f>
        <v>0</v>
      </c>
    </row>
    <row r="108" spans="1:5" x14ac:dyDescent="0.55000000000000004">
      <c r="A108">
        <f>'2. Instellingsgegevens'!$C$6</f>
        <v>0</v>
      </c>
      <c r="B108" t="s">
        <v>16</v>
      </c>
      <c r="C108" t="s">
        <v>204</v>
      </c>
      <c r="D108" t="s">
        <v>215</v>
      </c>
      <c r="E108" s="95">
        <f>'Groep 2'!C30</f>
        <v>0</v>
      </c>
    </row>
    <row r="109" spans="1:5" x14ac:dyDescent="0.55000000000000004">
      <c r="A109">
        <f>'2. Instellingsgegevens'!$C$6</f>
        <v>0</v>
      </c>
      <c r="B109" t="s">
        <v>16</v>
      </c>
      <c r="C109" t="s">
        <v>189</v>
      </c>
      <c r="D109" t="s">
        <v>215</v>
      </c>
      <c r="E109">
        <f>'Groep 2'!C31</f>
        <v>0</v>
      </c>
    </row>
    <row r="110" spans="1:5" x14ac:dyDescent="0.55000000000000004">
      <c r="A110">
        <f>'2. Instellingsgegevens'!$C$6</f>
        <v>0</v>
      </c>
      <c r="B110" t="s">
        <v>16</v>
      </c>
      <c r="C110" t="s">
        <v>254</v>
      </c>
      <c r="D110" t="s">
        <v>215</v>
      </c>
      <c r="E110" s="103">
        <f>'Groep 2'!C32</f>
        <v>0</v>
      </c>
    </row>
    <row r="111" spans="1:5" x14ac:dyDescent="0.55000000000000004">
      <c r="A111">
        <f>'2. Instellingsgegevens'!$C$6</f>
        <v>0</v>
      </c>
      <c r="B111" t="s">
        <v>16</v>
      </c>
      <c r="C111" t="s">
        <v>252</v>
      </c>
      <c r="D111" t="s">
        <v>215</v>
      </c>
      <c r="E111">
        <f>'Groep 2'!C33</f>
        <v>0</v>
      </c>
    </row>
    <row r="112" spans="1:5" x14ac:dyDescent="0.55000000000000004">
      <c r="A112">
        <f>'2. Instellingsgegevens'!$C$6</f>
        <v>0</v>
      </c>
      <c r="B112" t="s">
        <v>16</v>
      </c>
      <c r="C112" t="s">
        <v>181</v>
      </c>
      <c r="D112" t="s">
        <v>215</v>
      </c>
      <c r="E112" s="100" t="str">
        <f>'Groep 2'!C34</f>
        <v/>
      </c>
    </row>
    <row r="113" spans="1:5" x14ac:dyDescent="0.55000000000000004">
      <c r="A113">
        <f>'2. Instellingsgegevens'!$C$6</f>
        <v>0</v>
      </c>
      <c r="B113" t="s">
        <v>16</v>
      </c>
      <c r="C113" t="s">
        <v>143</v>
      </c>
      <c r="D113" t="s">
        <v>215</v>
      </c>
      <c r="E113" t="str">
        <f>'Groep 2'!C35</f>
        <v/>
      </c>
    </row>
    <row r="114" spans="1:5" x14ac:dyDescent="0.55000000000000004">
      <c r="A114">
        <f>'2. Instellingsgegevens'!$C$6</f>
        <v>0</v>
      </c>
      <c r="B114" t="s">
        <v>16</v>
      </c>
      <c r="C114" t="s">
        <v>247</v>
      </c>
      <c r="D114" t="s">
        <v>215</v>
      </c>
      <c r="E114">
        <f>'Groep 2'!C39</f>
        <v>0</v>
      </c>
    </row>
    <row r="115" spans="1:5" x14ac:dyDescent="0.55000000000000004">
      <c r="A115">
        <f>'2. Instellingsgegevens'!$C$6</f>
        <v>0</v>
      </c>
      <c r="B115" t="s">
        <v>16</v>
      </c>
      <c r="C115" t="s">
        <v>179</v>
      </c>
      <c r="D115" t="s">
        <v>215</v>
      </c>
      <c r="E115">
        <f>'Groep 2'!C40</f>
        <v>0</v>
      </c>
    </row>
    <row r="116" spans="1:5" x14ac:dyDescent="0.55000000000000004">
      <c r="A116">
        <f>'2. Instellingsgegevens'!$C$6</f>
        <v>0</v>
      </c>
      <c r="B116" t="s">
        <v>16</v>
      </c>
      <c r="C116" t="s">
        <v>248</v>
      </c>
      <c r="D116" t="s">
        <v>215</v>
      </c>
      <c r="E116">
        <f>'Groep 2'!C41</f>
        <v>0</v>
      </c>
    </row>
    <row r="117" spans="1:5" x14ac:dyDescent="0.55000000000000004">
      <c r="A117">
        <f>'2. Instellingsgegevens'!$C$6</f>
        <v>0</v>
      </c>
      <c r="B117" t="s">
        <v>16</v>
      </c>
      <c r="C117" t="s">
        <v>249</v>
      </c>
      <c r="D117" t="s">
        <v>215</v>
      </c>
      <c r="E117">
        <f>'Groep 2'!C42</f>
        <v>0</v>
      </c>
    </row>
    <row r="118" spans="1:5" x14ac:dyDescent="0.55000000000000004">
      <c r="A118">
        <f>'2. Instellingsgegevens'!$C$6</f>
        <v>0</v>
      </c>
      <c r="B118" t="s">
        <v>16</v>
      </c>
      <c r="C118" t="s">
        <v>250</v>
      </c>
      <c r="D118" t="s">
        <v>215</v>
      </c>
      <c r="E118">
        <f>'Groep 2'!C43</f>
        <v>0</v>
      </c>
    </row>
    <row r="119" spans="1:5" x14ac:dyDescent="0.55000000000000004">
      <c r="A119">
        <f>'2. Instellingsgegevens'!$C$6</f>
        <v>0</v>
      </c>
      <c r="B119" t="s">
        <v>16</v>
      </c>
      <c r="C119" t="s">
        <v>103</v>
      </c>
      <c r="D119" t="s">
        <v>215</v>
      </c>
      <c r="E119">
        <f>'Groep 2'!C44</f>
        <v>0</v>
      </c>
    </row>
    <row r="120" spans="1:5" x14ac:dyDescent="0.55000000000000004">
      <c r="A120">
        <f>'2. Instellingsgegevens'!$C$6</f>
        <v>0</v>
      </c>
      <c r="B120" t="s">
        <v>16</v>
      </c>
      <c r="C120" t="s">
        <v>106</v>
      </c>
      <c r="D120" t="s">
        <v>215</v>
      </c>
      <c r="E120">
        <f>'Groep 2'!C45</f>
        <v>0</v>
      </c>
    </row>
    <row r="121" spans="1:5" x14ac:dyDescent="0.55000000000000004">
      <c r="A121">
        <f>'2. Instellingsgegevens'!$C$6</f>
        <v>0</v>
      </c>
      <c r="B121" t="s">
        <v>16</v>
      </c>
      <c r="C121" t="s">
        <v>251</v>
      </c>
      <c r="D121" t="s">
        <v>215</v>
      </c>
      <c r="E121" t="str">
        <f>'Groep 2'!C46</f>
        <v/>
      </c>
    </row>
    <row r="122" spans="1:5" x14ac:dyDescent="0.55000000000000004">
      <c r="A122">
        <f>'2. Instellingsgegevens'!$C$6</f>
        <v>0</v>
      </c>
      <c r="B122" t="s">
        <v>16</v>
      </c>
      <c r="C122" t="s">
        <v>167</v>
      </c>
      <c r="D122" t="s">
        <v>215</v>
      </c>
      <c r="E122" t="str">
        <f>'Groep 2'!C49</f>
        <v/>
      </c>
    </row>
    <row r="123" spans="1:5" x14ac:dyDescent="0.55000000000000004">
      <c r="A123">
        <f>'2. Instellingsgegevens'!$C$6</f>
        <v>0</v>
      </c>
      <c r="B123" t="s">
        <v>16</v>
      </c>
      <c r="C123" t="s">
        <v>107</v>
      </c>
      <c r="D123" t="s">
        <v>215</v>
      </c>
      <c r="E123" t="str">
        <f>'Groep 2'!C50</f>
        <v/>
      </c>
    </row>
    <row r="124" spans="1:5" x14ac:dyDescent="0.55000000000000004">
      <c r="A124">
        <f>'2. Instellingsgegevens'!$C$6</f>
        <v>0</v>
      </c>
      <c r="B124" t="s">
        <v>16</v>
      </c>
      <c r="C124" t="s">
        <v>178</v>
      </c>
      <c r="D124" t="s">
        <v>215</v>
      </c>
      <c r="E124" t="str">
        <f>'Groep 2'!C51</f>
        <v/>
      </c>
    </row>
    <row r="125" spans="1:5" x14ac:dyDescent="0.55000000000000004">
      <c r="A125">
        <f>'2. Instellingsgegevens'!$C$6</f>
        <v>0</v>
      </c>
      <c r="B125" t="s">
        <v>16</v>
      </c>
      <c r="C125" t="s">
        <v>108</v>
      </c>
      <c r="D125" t="s">
        <v>215</v>
      </c>
      <c r="E125" t="str">
        <f>'Groep 2'!C52</f>
        <v/>
      </c>
    </row>
    <row r="126" spans="1:5" x14ac:dyDescent="0.55000000000000004">
      <c r="A126">
        <f>'2. Instellingsgegevens'!$C$6</f>
        <v>0</v>
      </c>
      <c r="B126" t="s">
        <v>20</v>
      </c>
      <c r="C126" t="s">
        <v>128</v>
      </c>
      <c r="D126" t="s">
        <v>215</v>
      </c>
      <c r="E126">
        <f>'Groep 3'!C3</f>
        <v>0</v>
      </c>
    </row>
    <row r="127" spans="1:5" x14ac:dyDescent="0.55000000000000004">
      <c r="A127">
        <f>'2. Instellingsgegevens'!$C$6</f>
        <v>0</v>
      </c>
      <c r="B127" t="s">
        <v>20</v>
      </c>
      <c r="C127" t="s">
        <v>129</v>
      </c>
      <c r="D127" t="s">
        <v>215</v>
      </c>
      <c r="E127">
        <f>'Groep 3'!C4</f>
        <v>0</v>
      </c>
    </row>
    <row r="128" spans="1:5" x14ac:dyDescent="0.55000000000000004">
      <c r="A128">
        <f>'2. Instellingsgegevens'!$C$6</f>
        <v>0</v>
      </c>
      <c r="B128" t="s">
        <v>20</v>
      </c>
      <c r="C128" t="s">
        <v>235</v>
      </c>
      <c r="D128" t="s">
        <v>215</v>
      </c>
      <c r="E128">
        <f>'Groep 3'!C5</f>
        <v>0</v>
      </c>
    </row>
    <row r="129" spans="1:5" x14ac:dyDescent="0.55000000000000004">
      <c r="A129">
        <f>'2. Instellingsgegevens'!$C$6</f>
        <v>0</v>
      </c>
      <c r="B129" t="s">
        <v>20</v>
      </c>
      <c r="C129" t="s">
        <v>236</v>
      </c>
      <c r="D129" t="s">
        <v>215</v>
      </c>
      <c r="E129">
        <f>'Groep 3'!C7</f>
        <v>0</v>
      </c>
    </row>
    <row r="130" spans="1:5" x14ac:dyDescent="0.55000000000000004">
      <c r="A130">
        <f>'2. Instellingsgegevens'!$C$6</f>
        <v>0</v>
      </c>
      <c r="B130" t="s">
        <v>20</v>
      </c>
      <c r="C130" t="s">
        <v>102</v>
      </c>
      <c r="D130" t="s">
        <v>215</v>
      </c>
      <c r="E130">
        <f>'Groep 3'!C8</f>
        <v>0</v>
      </c>
    </row>
    <row r="131" spans="1:5" x14ac:dyDescent="0.55000000000000004">
      <c r="A131">
        <f>'2. Instellingsgegevens'!$C$6</f>
        <v>0</v>
      </c>
      <c r="B131" t="s">
        <v>20</v>
      </c>
      <c r="C131" t="s">
        <v>237</v>
      </c>
      <c r="D131" t="s">
        <v>215</v>
      </c>
      <c r="E131">
        <f>'Groep 3'!C9</f>
        <v>0</v>
      </c>
    </row>
    <row r="132" spans="1:5" x14ac:dyDescent="0.55000000000000004">
      <c r="A132">
        <f>'2. Instellingsgegevens'!$C$6</f>
        <v>0</v>
      </c>
      <c r="B132" t="s">
        <v>20</v>
      </c>
      <c r="C132" t="s">
        <v>195</v>
      </c>
      <c r="D132" t="s">
        <v>215</v>
      </c>
      <c r="E132">
        <f>'Groep 3'!C10</f>
        <v>0</v>
      </c>
    </row>
    <row r="133" spans="1:5" x14ac:dyDescent="0.55000000000000004">
      <c r="A133">
        <f>'2. Instellingsgegevens'!$C$6</f>
        <v>0</v>
      </c>
      <c r="B133" t="s">
        <v>20</v>
      </c>
      <c r="C133" t="s">
        <v>238</v>
      </c>
      <c r="D133" t="s">
        <v>215</v>
      </c>
      <c r="E133">
        <f>'Groep 3'!C12</f>
        <v>0</v>
      </c>
    </row>
    <row r="134" spans="1:5" x14ac:dyDescent="0.55000000000000004">
      <c r="A134">
        <f>'2. Instellingsgegevens'!$C$6</f>
        <v>0</v>
      </c>
      <c r="B134" t="s">
        <v>20</v>
      </c>
      <c r="C134" t="s">
        <v>198</v>
      </c>
      <c r="D134" t="s">
        <v>215</v>
      </c>
      <c r="E134" s="95">
        <f>'Groep 3'!C13</f>
        <v>0</v>
      </c>
    </row>
    <row r="135" spans="1:5" x14ac:dyDescent="0.55000000000000004">
      <c r="A135">
        <f>'2. Instellingsgegevens'!$C$6</f>
        <v>0</v>
      </c>
      <c r="B135" t="s">
        <v>20</v>
      </c>
      <c r="C135" t="s">
        <v>199</v>
      </c>
      <c r="D135" t="s">
        <v>215</v>
      </c>
      <c r="E135">
        <f>'Groep 3'!C14</f>
        <v>0</v>
      </c>
    </row>
    <row r="136" spans="1:5" x14ac:dyDescent="0.55000000000000004">
      <c r="A136">
        <f>'2. Instellingsgegevens'!$C$6</f>
        <v>0</v>
      </c>
      <c r="B136" t="s">
        <v>20</v>
      </c>
      <c r="C136" t="s">
        <v>200</v>
      </c>
      <c r="D136" t="s">
        <v>215</v>
      </c>
      <c r="E136">
        <f>'Groep 3'!C15</f>
        <v>0</v>
      </c>
    </row>
    <row r="137" spans="1:5" x14ac:dyDescent="0.55000000000000004">
      <c r="A137">
        <f>'2. Instellingsgegevens'!$C$6</f>
        <v>0</v>
      </c>
      <c r="B137" t="s">
        <v>20</v>
      </c>
      <c r="C137" t="s">
        <v>201</v>
      </c>
      <c r="D137" t="s">
        <v>215</v>
      </c>
      <c r="E137">
        <f>'Groep 3'!C16</f>
        <v>0</v>
      </c>
    </row>
    <row r="138" spans="1:5" x14ac:dyDescent="0.55000000000000004">
      <c r="A138">
        <f>'2. Instellingsgegevens'!$C$6</f>
        <v>0</v>
      </c>
      <c r="B138" t="s">
        <v>20</v>
      </c>
      <c r="C138" t="s">
        <v>202</v>
      </c>
      <c r="D138" t="s">
        <v>215</v>
      </c>
      <c r="E138" s="98">
        <f>'Groep 3'!C17</f>
        <v>0</v>
      </c>
    </row>
    <row r="139" spans="1:5" x14ac:dyDescent="0.55000000000000004">
      <c r="A139">
        <f>'2. Instellingsgegevens'!$C$6</f>
        <v>0</v>
      </c>
      <c r="B139" t="s">
        <v>20</v>
      </c>
      <c r="C139" t="s">
        <v>239</v>
      </c>
      <c r="D139" t="s">
        <v>215</v>
      </c>
      <c r="E139" s="98">
        <f>'Groep 3'!C18</f>
        <v>0</v>
      </c>
    </row>
    <row r="140" spans="1:5" x14ac:dyDescent="0.55000000000000004">
      <c r="A140">
        <f>'2. Instellingsgegevens'!$C$6</f>
        <v>0</v>
      </c>
      <c r="B140" t="s">
        <v>20</v>
      </c>
      <c r="C140" t="s">
        <v>5</v>
      </c>
      <c r="D140" t="s">
        <v>215</v>
      </c>
      <c r="E140">
        <f>'Groep 3'!C19</f>
        <v>0</v>
      </c>
    </row>
    <row r="141" spans="1:5" x14ac:dyDescent="0.55000000000000004">
      <c r="A141">
        <f>'2. Instellingsgegevens'!$C$6</f>
        <v>0</v>
      </c>
      <c r="B141" t="s">
        <v>20</v>
      </c>
      <c r="C141" t="s">
        <v>6</v>
      </c>
      <c r="D141" t="s">
        <v>215</v>
      </c>
      <c r="E141" s="99">
        <f>'Groep 3'!C20</f>
        <v>0</v>
      </c>
    </row>
    <row r="142" spans="1:5" x14ac:dyDescent="0.55000000000000004">
      <c r="A142">
        <f>'2. Instellingsgegevens'!$C$6</f>
        <v>0</v>
      </c>
      <c r="B142" t="s">
        <v>20</v>
      </c>
      <c r="C142" t="s">
        <v>240</v>
      </c>
      <c r="D142" t="s">
        <v>215</v>
      </c>
      <c r="E142" s="98">
        <f>'Groep 3'!C22</f>
        <v>0</v>
      </c>
    </row>
    <row r="143" spans="1:5" x14ac:dyDescent="0.55000000000000004">
      <c r="A143">
        <f>'2. Instellingsgegevens'!$C$6</f>
        <v>0</v>
      </c>
      <c r="B143" t="s">
        <v>20</v>
      </c>
      <c r="C143" t="s">
        <v>176</v>
      </c>
      <c r="D143" t="s">
        <v>215</v>
      </c>
      <c r="E143" t="str">
        <f>'Groep 3'!C23</f>
        <v/>
      </c>
    </row>
    <row r="144" spans="1:5" x14ac:dyDescent="0.55000000000000004">
      <c r="A144">
        <f>'2. Instellingsgegevens'!$C$6</f>
        <v>0</v>
      </c>
      <c r="B144" t="s">
        <v>20</v>
      </c>
      <c r="C144" t="s">
        <v>241</v>
      </c>
      <c r="D144" t="s">
        <v>215</v>
      </c>
      <c r="E144">
        <f>'Groep 3'!C24</f>
        <v>0</v>
      </c>
    </row>
    <row r="145" spans="1:5" x14ac:dyDescent="0.55000000000000004">
      <c r="A145">
        <f>'2. Instellingsgegevens'!$C$6</f>
        <v>0</v>
      </c>
      <c r="B145" t="s">
        <v>20</v>
      </c>
      <c r="C145" t="s">
        <v>242</v>
      </c>
      <c r="D145" t="s">
        <v>215</v>
      </c>
      <c r="E145" s="98">
        <f>'Groep 3'!C25</f>
        <v>0</v>
      </c>
    </row>
    <row r="146" spans="1:5" x14ac:dyDescent="0.55000000000000004">
      <c r="A146">
        <f>'2. Instellingsgegevens'!$C$6</f>
        <v>0</v>
      </c>
      <c r="B146" t="s">
        <v>20</v>
      </c>
      <c r="C146" t="s">
        <v>243</v>
      </c>
      <c r="D146" t="s">
        <v>215</v>
      </c>
      <c r="E146" s="98">
        <f>'Groep 3'!C26</f>
        <v>0</v>
      </c>
    </row>
    <row r="147" spans="1:5" x14ac:dyDescent="0.55000000000000004">
      <c r="A147">
        <f>'2. Instellingsgegevens'!$C$6</f>
        <v>0</v>
      </c>
      <c r="B147" t="s">
        <v>20</v>
      </c>
      <c r="C147" t="s">
        <v>244</v>
      </c>
      <c r="D147" t="s">
        <v>215</v>
      </c>
      <c r="E147" s="95">
        <f>'Groep 3'!C27</f>
        <v>0</v>
      </c>
    </row>
    <row r="148" spans="1:5" x14ac:dyDescent="0.55000000000000004">
      <c r="A148">
        <f>'2. Instellingsgegevens'!$C$6</f>
        <v>0</v>
      </c>
      <c r="B148" t="s">
        <v>20</v>
      </c>
      <c r="C148" t="s">
        <v>245</v>
      </c>
      <c r="D148" t="s">
        <v>215</v>
      </c>
      <c r="E148" s="95" t="str">
        <f>'Groep 3'!C28</f>
        <v/>
      </c>
    </row>
    <row r="149" spans="1:5" x14ac:dyDescent="0.55000000000000004">
      <c r="A149">
        <f>'2. Instellingsgegevens'!$C$6</f>
        <v>0</v>
      </c>
      <c r="B149" t="s">
        <v>20</v>
      </c>
      <c r="C149" t="s">
        <v>246</v>
      </c>
      <c r="D149" t="s">
        <v>215</v>
      </c>
      <c r="E149">
        <f>'Groep 3'!C29</f>
        <v>0</v>
      </c>
    </row>
    <row r="150" spans="1:5" x14ac:dyDescent="0.55000000000000004">
      <c r="A150">
        <f>'2. Instellingsgegevens'!$C$6</f>
        <v>0</v>
      </c>
      <c r="B150" t="s">
        <v>20</v>
      </c>
      <c r="C150" t="s">
        <v>204</v>
      </c>
      <c r="D150" t="s">
        <v>215</v>
      </c>
      <c r="E150" s="95">
        <f>'Groep 3'!C30</f>
        <v>0</v>
      </c>
    </row>
    <row r="151" spans="1:5" x14ac:dyDescent="0.55000000000000004">
      <c r="A151">
        <f>'2. Instellingsgegevens'!$C$6</f>
        <v>0</v>
      </c>
      <c r="B151" t="s">
        <v>20</v>
      </c>
      <c r="C151" t="s">
        <v>189</v>
      </c>
      <c r="D151" t="s">
        <v>215</v>
      </c>
      <c r="E151">
        <f>'Groep 3'!C31</f>
        <v>0</v>
      </c>
    </row>
    <row r="152" spans="1:5" x14ac:dyDescent="0.55000000000000004">
      <c r="A152">
        <f>'2. Instellingsgegevens'!$C$6</f>
        <v>0</v>
      </c>
      <c r="B152" t="s">
        <v>20</v>
      </c>
      <c r="C152" t="s">
        <v>254</v>
      </c>
      <c r="D152" t="s">
        <v>215</v>
      </c>
      <c r="E152" s="103">
        <f>'Groep 3'!C32</f>
        <v>0</v>
      </c>
    </row>
    <row r="153" spans="1:5" x14ac:dyDescent="0.55000000000000004">
      <c r="A153">
        <f>'2. Instellingsgegevens'!$C$6</f>
        <v>0</v>
      </c>
      <c r="B153" t="s">
        <v>20</v>
      </c>
      <c r="C153" t="s">
        <v>252</v>
      </c>
      <c r="D153" t="s">
        <v>215</v>
      </c>
      <c r="E153">
        <f>'Groep 3'!C33</f>
        <v>0</v>
      </c>
    </row>
    <row r="154" spans="1:5" x14ac:dyDescent="0.55000000000000004">
      <c r="A154">
        <f>'2. Instellingsgegevens'!$C$6</f>
        <v>0</v>
      </c>
      <c r="B154" t="s">
        <v>20</v>
      </c>
      <c r="C154" t="s">
        <v>181</v>
      </c>
      <c r="D154" t="s">
        <v>215</v>
      </c>
      <c r="E154" s="100" t="str">
        <f>'Groep 3'!C34</f>
        <v/>
      </c>
    </row>
    <row r="155" spans="1:5" x14ac:dyDescent="0.55000000000000004">
      <c r="A155">
        <f>'2. Instellingsgegevens'!$C$6</f>
        <v>0</v>
      </c>
      <c r="B155" t="s">
        <v>20</v>
      </c>
      <c r="C155" t="s">
        <v>143</v>
      </c>
      <c r="D155" t="s">
        <v>215</v>
      </c>
      <c r="E155" t="str">
        <f>'Groep 3'!C35</f>
        <v/>
      </c>
    </row>
    <row r="156" spans="1:5" x14ac:dyDescent="0.55000000000000004">
      <c r="A156">
        <f>'2. Instellingsgegevens'!$C$6</f>
        <v>0</v>
      </c>
      <c r="B156" t="s">
        <v>20</v>
      </c>
      <c r="C156" t="s">
        <v>247</v>
      </c>
      <c r="D156" t="s">
        <v>215</v>
      </c>
      <c r="E156">
        <f>'Groep 3'!C39</f>
        <v>0</v>
      </c>
    </row>
    <row r="157" spans="1:5" x14ac:dyDescent="0.55000000000000004">
      <c r="A157">
        <f>'2. Instellingsgegevens'!$C$6</f>
        <v>0</v>
      </c>
      <c r="B157" t="s">
        <v>20</v>
      </c>
      <c r="C157" t="s">
        <v>179</v>
      </c>
      <c r="D157" t="s">
        <v>215</v>
      </c>
      <c r="E157">
        <f>'Groep 3'!C40</f>
        <v>0</v>
      </c>
    </row>
    <row r="158" spans="1:5" x14ac:dyDescent="0.55000000000000004">
      <c r="A158">
        <f>'2. Instellingsgegevens'!$C$6</f>
        <v>0</v>
      </c>
      <c r="B158" t="s">
        <v>20</v>
      </c>
      <c r="C158" t="s">
        <v>248</v>
      </c>
      <c r="D158" t="s">
        <v>215</v>
      </c>
      <c r="E158">
        <f>'Groep 3'!C41</f>
        <v>0</v>
      </c>
    </row>
    <row r="159" spans="1:5" x14ac:dyDescent="0.55000000000000004">
      <c r="A159">
        <f>'2. Instellingsgegevens'!$C$6</f>
        <v>0</v>
      </c>
      <c r="B159" t="s">
        <v>20</v>
      </c>
      <c r="C159" t="s">
        <v>249</v>
      </c>
      <c r="D159" t="s">
        <v>215</v>
      </c>
      <c r="E159">
        <f>'Groep 3'!C42</f>
        <v>0</v>
      </c>
    </row>
    <row r="160" spans="1:5" x14ac:dyDescent="0.55000000000000004">
      <c r="A160">
        <f>'2. Instellingsgegevens'!$C$6</f>
        <v>0</v>
      </c>
      <c r="B160" t="s">
        <v>20</v>
      </c>
      <c r="C160" t="s">
        <v>250</v>
      </c>
      <c r="D160" t="s">
        <v>215</v>
      </c>
      <c r="E160">
        <f>'Groep 3'!C43</f>
        <v>0</v>
      </c>
    </row>
    <row r="161" spans="1:5" x14ac:dyDescent="0.55000000000000004">
      <c r="A161">
        <f>'2. Instellingsgegevens'!$C$6</f>
        <v>0</v>
      </c>
      <c r="B161" t="s">
        <v>20</v>
      </c>
      <c r="C161" t="s">
        <v>103</v>
      </c>
      <c r="D161" t="s">
        <v>215</v>
      </c>
      <c r="E161">
        <f>'Groep 3'!C44</f>
        <v>0</v>
      </c>
    </row>
    <row r="162" spans="1:5" x14ac:dyDescent="0.55000000000000004">
      <c r="A162">
        <f>'2. Instellingsgegevens'!$C$6</f>
        <v>0</v>
      </c>
      <c r="B162" t="s">
        <v>20</v>
      </c>
      <c r="C162" t="s">
        <v>106</v>
      </c>
      <c r="D162" t="s">
        <v>215</v>
      </c>
      <c r="E162">
        <f>'Groep 3'!C45</f>
        <v>0</v>
      </c>
    </row>
    <row r="163" spans="1:5" x14ac:dyDescent="0.55000000000000004">
      <c r="A163">
        <f>'2. Instellingsgegevens'!$C$6</f>
        <v>0</v>
      </c>
      <c r="B163" t="s">
        <v>20</v>
      </c>
      <c r="C163" t="s">
        <v>251</v>
      </c>
      <c r="D163" t="s">
        <v>215</v>
      </c>
      <c r="E163" t="str">
        <f>'Groep 3'!C46</f>
        <v/>
      </c>
    </row>
    <row r="164" spans="1:5" x14ac:dyDescent="0.55000000000000004">
      <c r="A164">
        <f>'2. Instellingsgegevens'!$C$6</f>
        <v>0</v>
      </c>
      <c r="B164" t="s">
        <v>20</v>
      </c>
      <c r="C164" t="s">
        <v>167</v>
      </c>
      <c r="D164" t="s">
        <v>215</v>
      </c>
      <c r="E164" t="str">
        <f>'Groep 3'!C49</f>
        <v/>
      </c>
    </row>
    <row r="165" spans="1:5" x14ac:dyDescent="0.55000000000000004">
      <c r="A165">
        <f>'2. Instellingsgegevens'!$C$6</f>
        <v>0</v>
      </c>
      <c r="B165" t="s">
        <v>20</v>
      </c>
      <c r="C165" t="s">
        <v>107</v>
      </c>
      <c r="D165" t="s">
        <v>215</v>
      </c>
      <c r="E165" t="str">
        <f>'Groep 3'!C50</f>
        <v/>
      </c>
    </row>
    <row r="166" spans="1:5" x14ac:dyDescent="0.55000000000000004">
      <c r="A166">
        <f>'2. Instellingsgegevens'!$C$6</f>
        <v>0</v>
      </c>
      <c r="B166" t="s">
        <v>20</v>
      </c>
      <c r="C166" t="s">
        <v>178</v>
      </c>
      <c r="D166" t="s">
        <v>215</v>
      </c>
      <c r="E166" t="str">
        <f>'Groep 3'!C51</f>
        <v/>
      </c>
    </row>
    <row r="167" spans="1:5" x14ac:dyDescent="0.55000000000000004">
      <c r="A167">
        <f>'2. Instellingsgegevens'!$C$6</f>
        <v>0</v>
      </c>
      <c r="B167" t="s">
        <v>20</v>
      </c>
      <c r="C167" t="s">
        <v>108</v>
      </c>
      <c r="D167" t="s">
        <v>215</v>
      </c>
      <c r="E167" t="str">
        <f>'Groep 3'!C52</f>
        <v/>
      </c>
    </row>
    <row r="168" spans="1:5" x14ac:dyDescent="0.55000000000000004">
      <c r="A168">
        <f>'2. Instellingsgegevens'!$C$6</f>
        <v>0</v>
      </c>
      <c r="B168" t="s">
        <v>22</v>
      </c>
      <c r="C168" t="s">
        <v>128</v>
      </c>
      <c r="D168" t="s">
        <v>215</v>
      </c>
      <c r="E168">
        <f>'Groep 4'!C3</f>
        <v>0</v>
      </c>
    </row>
    <row r="169" spans="1:5" x14ac:dyDescent="0.55000000000000004">
      <c r="A169">
        <f>'2. Instellingsgegevens'!$C$6</f>
        <v>0</v>
      </c>
      <c r="B169" t="s">
        <v>22</v>
      </c>
      <c r="C169" t="s">
        <v>129</v>
      </c>
      <c r="D169" t="s">
        <v>215</v>
      </c>
      <c r="E169">
        <f>'Groep 4'!C4</f>
        <v>0</v>
      </c>
    </row>
    <row r="170" spans="1:5" x14ac:dyDescent="0.55000000000000004">
      <c r="A170">
        <f>'2. Instellingsgegevens'!$C$6</f>
        <v>0</v>
      </c>
      <c r="B170" t="s">
        <v>22</v>
      </c>
      <c r="C170" t="s">
        <v>235</v>
      </c>
      <c r="D170" t="s">
        <v>215</v>
      </c>
      <c r="E170">
        <f>'Groep 4'!C5</f>
        <v>0</v>
      </c>
    </row>
    <row r="171" spans="1:5" x14ac:dyDescent="0.55000000000000004">
      <c r="A171">
        <f>'2. Instellingsgegevens'!$C$6</f>
        <v>0</v>
      </c>
      <c r="B171" t="s">
        <v>22</v>
      </c>
      <c r="C171" t="s">
        <v>236</v>
      </c>
      <c r="D171" t="s">
        <v>215</v>
      </c>
      <c r="E171">
        <f>'Groep 4'!C7</f>
        <v>0</v>
      </c>
    </row>
    <row r="172" spans="1:5" x14ac:dyDescent="0.55000000000000004">
      <c r="A172">
        <f>'2. Instellingsgegevens'!$C$6</f>
        <v>0</v>
      </c>
      <c r="B172" t="s">
        <v>22</v>
      </c>
      <c r="C172" t="s">
        <v>102</v>
      </c>
      <c r="D172" t="s">
        <v>215</v>
      </c>
      <c r="E172">
        <f>'Groep 4'!C8</f>
        <v>0</v>
      </c>
    </row>
    <row r="173" spans="1:5" x14ac:dyDescent="0.55000000000000004">
      <c r="A173">
        <f>'2. Instellingsgegevens'!$C$6</f>
        <v>0</v>
      </c>
      <c r="B173" t="s">
        <v>22</v>
      </c>
      <c r="C173" t="s">
        <v>237</v>
      </c>
      <c r="D173" t="s">
        <v>215</v>
      </c>
      <c r="E173">
        <f>'Groep 4'!C9</f>
        <v>0</v>
      </c>
    </row>
    <row r="174" spans="1:5" x14ac:dyDescent="0.55000000000000004">
      <c r="A174">
        <f>'2. Instellingsgegevens'!$C$6</f>
        <v>0</v>
      </c>
      <c r="B174" t="s">
        <v>22</v>
      </c>
      <c r="C174" t="s">
        <v>195</v>
      </c>
      <c r="D174" t="s">
        <v>215</v>
      </c>
      <c r="E174">
        <f>'Groep 4'!C10</f>
        <v>0</v>
      </c>
    </row>
    <row r="175" spans="1:5" x14ac:dyDescent="0.55000000000000004">
      <c r="A175">
        <f>'2. Instellingsgegevens'!$C$6</f>
        <v>0</v>
      </c>
      <c r="B175" t="s">
        <v>22</v>
      </c>
      <c r="C175" t="s">
        <v>238</v>
      </c>
      <c r="D175" t="s">
        <v>215</v>
      </c>
      <c r="E175">
        <f>'Groep 4'!C12</f>
        <v>0</v>
      </c>
    </row>
    <row r="176" spans="1:5" x14ac:dyDescent="0.55000000000000004">
      <c r="A176">
        <f>'2. Instellingsgegevens'!$C$6</f>
        <v>0</v>
      </c>
      <c r="B176" t="s">
        <v>22</v>
      </c>
      <c r="C176" t="s">
        <v>198</v>
      </c>
      <c r="D176" t="s">
        <v>215</v>
      </c>
      <c r="E176" s="95">
        <f>'Groep 4'!C13</f>
        <v>0</v>
      </c>
    </row>
    <row r="177" spans="1:5" x14ac:dyDescent="0.55000000000000004">
      <c r="A177">
        <f>'2. Instellingsgegevens'!$C$6</f>
        <v>0</v>
      </c>
      <c r="B177" t="s">
        <v>22</v>
      </c>
      <c r="C177" t="s">
        <v>199</v>
      </c>
      <c r="D177" t="s">
        <v>215</v>
      </c>
      <c r="E177">
        <f>'Groep 4'!C14</f>
        <v>0</v>
      </c>
    </row>
    <row r="178" spans="1:5" x14ac:dyDescent="0.55000000000000004">
      <c r="A178">
        <f>'2. Instellingsgegevens'!$C$6</f>
        <v>0</v>
      </c>
      <c r="B178" t="s">
        <v>22</v>
      </c>
      <c r="C178" t="s">
        <v>200</v>
      </c>
      <c r="D178" t="s">
        <v>215</v>
      </c>
      <c r="E178">
        <f>'Groep 4'!C15</f>
        <v>0</v>
      </c>
    </row>
    <row r="179" spans="1:5" x14ac:dyDescent="0.55000000000000004">
      <c r="A179">
        <f>'2. Instellingsgegevens'!$C$6</f>
        <v>0</v>
      </c>
      <c r="B179" t="s">
        <v>22</v>
      </c>
      <c r="C179" t="s">
        <v>201</v>
      </c>
      <c r="D179" t="s">
        <v>215</v>
      </c>
      <c r="E179">
        <f>'Groep 4'!C16</f>
        <v>0</v>
      </c>
    </row>
    <row r="180" spans="1:5" x14ac:dyDescent="0.55000000000000004">
      <c r="A180">
        <f>'2. Instellingsgegevens'!$C$6</f>
        <v>0</v>
      </c>
      <c r="B180" t="s">
        <v>22</v>
      </c>
      <c r="C180" t="s">
        <v>202</v>
      </c>
      <c r="D180" t="s">
        <v>215</v>
      </c>
      <c r="E180" s="98">
        <f>'Groep 4'!C17</f>
        <v>0</v>
      </c>
    </row>
    <row r="181" spans="1:5" x14ac:dyDescent="0.55000000000000004">
      <c r="A181">
        <f>'2. Instellingsgegevens'!$C$6</f>
        <v>0</v>
      </c>
      <c r="B181" t="s">
        <v>22</v>
      </c>
      <c r="C181" t="s">
        <v>239</v>
      </c>
      <c r="D181" t="s">
        <v>215</v>
      </c>
      <c r="E181" s="98">
        <f>'Groep 4'!C18</f>
        <v>0</v>
      </c>
    </row>
    <row r="182" spans="1:5" x14ac:dyDescent="0.55000000000000004">
      <c r="A182">
        <f>'2. Instellingsgegevens'!$C$6</f>
        <v>0</v>
      </c>
      <c r="B182" t="s">
        <v>22</v>
      </c>
      <c r="C182" t="s">
        <v>5</v>
      </c>
      <c r="D182" t="s">
        <v>215</v>
      </c>
      <c r="E182">
        <f>'Groep 4'!C19</f>
        <v>0</v>
      </c>
    </row>
    <row r="183" spans="1:5" x14ac:dyDescent="0.55000000000000004">
      <c r="A183">
        <f>'2. Instellingsgegevens'!$C$6</f>
        <v>0</v>
      </c>
      <c r="B183" t="s">
        <v>22</v>
      </c>
      <c r="C183" t="s">
        <v>6</v>
      </c>
      <c r="D183" t="s">
        <v>215</v>
      </c>
      <c r="E183" s="99">
        <f>'Groep 4'!C20</f>
        <v>0</v>
      </c>
    </row>
    <row r="184" spans="1:5" x14ac:dyDescent="0.55000000000000004">
      <c r="A184">
        <f>'2. Instellingsgegevens'!$C$6</f>
        <v>0</v>
      </c>
      <c r="B184" t="s">
        <v>22</v>
      </c>
      <c r="C184" t="s">
        <v>240</v>
      </c>
      <c r="D184" t="s">
        <v>215</v>
      </c>
      <c r="E184" s="98">
        <f>'Groep 4'!C22</f>
        <v>0</v>
      </c>
    </row>
    <row r="185" spans="1:5" x14ac:dyDescent="0.55000000000000004">
      <c r="A185">
        <f>'2. Instellingsgegevens'!$C$6</f>
        <v>0</v>
      </c>
      <c r="B185" t="s">
        <v>22</v>
      </c>
      <c r="C185" t="s">
        <v>176</v>
      </c>
      <c r="D185" t="s">
        <v>215</v>
      </c>
      <c r="E185" t="str">
        <f>'Groep 4'!C23</f>
        <v/>
      </c>
    </row>
    <row r="186" spans="1:5" x14ac:dyDescent="0.55000000000000004">
      <c r="A186">
        <f>'2. Instellingsgegevens'!$C$6</f>
        <v>0</v>
      </c>
      <c r="B186" t="s">
        <v>22</v>
      </c>
      <c r="C186" t="s">
        <v>241</v>
      </c>
      <c r="D186" t="s">
        <v>215</v>
      </c>
      <c r="E186">
        <f>'Groep 4'!C24</f>
        <v>0</v>
      </c>
    </row>
    <row r="187" spans="1:5" x14ac:dyDescent="0.55000000000000004">
      <c r="A187">
        <f>'2. Instellingsgegevens'!$C$6</f>
        <v>0</v>
      </c>
      <c r="B187" t="s">
        <v>22</v>
      </c>
      <c r="C187" t="s">
        <v>242</v>
      </c>
      <c r="D187" t="s">
        <v>215</v>
      </c>
      <c r="E187" s="98">
        <f>'Groep 4'!C25</f>
        <v>0</v>
      </c>
    </row>
    <row r="188" spans="1:5" x14ac:dyDescent="0.55000000000000004">
      <c r="A188">
        <f>'2. Instellingsgegevens'!$C$6</f>
        <v>0</v>
      </c>
      <c r="B188" t="s">
        <v>22</v>
      </c>
      <c r="C188" t="s">
        <v>243</v>
      </c>
      <c r="D188" t="s">
        <v>215</v>
      </c>
      <c r="E188" s="98">
        <f>'Groep 4'!C26</f>
        <v>0</v>
      </c>
    </row>
    <row r="189" spans="1:5" x14ac:dyDescent="0.55000000000000004">
      <c r="A189">
        <f>'2. Instellingsgegevens'!$C$6</f>
        <v>0</v>
      </c>
      <c r="B189" t="s">
        <v>22</v>
      </c>
      <c r="C189" t="s">
        <v>244</v>
      </c>
      <c r="D189" t="s">
        <v>215</v>
      </c>
      <c r="E189" s="95">
        <f>'Groep 4'!C27</f>
        <v>0</v>
      </c>
    </row>
    <row r="190" spans="1:5" x14ac:dyDescent="0.55000000000000004">
      <c r="A190">
        <f>'2. Instellingsgegevens'!$C$6</f>
        <v>0</v>
      </c>
      <c r="B190" t="s">
        <v>22</v>
      </c>
      <c r="C190" t="s">
        <v>245</v>
      </c>
      <c r="D190" t="s">
        <v>215</v>
      </c>
      <c r="E190" s="95" t="str">
        <f>'Groep 4'!C28</f>
        <v/>
      </c>
    </row>
    <row r="191" spans="1:5" x14ac:dyDescent="0.55000000000000004">
      <c r="A191">
        <f>'2. Instellingsgegevens'!$C$6</f>
        <v>0</v>
      </c>
      <c r="B191" t="s">
        <v>22</v>
      </c>
      <c r="C191" t="s">
        <v>246</v>
      </c>
      <c r="D191" t="s">
        <v>215</v>
      </c>
      <c r="E191">
        <f>'Groep 4'!C29</f>
        <v>0</v>
      </c>
    </row>
    <row r="192" spans="1:5" x14ac:dyDescent="0.55000000000000004">
      <c r="A192">
        <f>'2. Instellingsgegevens'!$C$6</f>
        <v>0</v>
      </c>
      <c r="B192" t="s">
        <v>22</v>
      </c>
      <c r="C192" t="s">
        <v>204</v>
      </c>
      <c r="D192" t="s">
        <v>215</v>
      </c>
      <c r="E192" s="95">
        <f>'Groep 4'!C30</f>
        <v>0</v>
      </c>
    </row>
    <row r="193" spans="1:5" x14ac:dyDescent="0.55000000000000004">
      <c r="A193">
        <f>'2. Instellingsgegevens'!$C$6</f>
        <v>0</v>
      </c>
      <c r="B193" t="s">
        <v>22</v>
      </c>
      <c r="C193" t="s">
        <v>189</v>
      </c>
      <c r="D193" t="s">
        <v>215</v>
      </c>
      <c r="E193">
        <f>'Groep 4'!C31</f>
        <v>0</v>
      </c>
    </row>
    <row r="194" spans="1:5" x14ac:dyDescent="0.55000000000000004">
      <c r="A194">
        <f>'2. Instellingsgegevens'!$C$6</f>
        <v>0</v>
      </c>
      <c r="B194" t="s">
        <v>22</v>
      </c>
      <c r="C194" t="s">
        <v>254</v>
      </c>
      <c r="D194" t="s">
        <v>215</v>
      </c>
      <c r="E194" s="103">
        <f>'Groep 4'!C32</f>
        <v>0</v>
      </c>
    </row>
    <row r="195" spans="1:5" x14ac:dyDescent="0.55000000000000004">
      <c r="A195">
        <f>'2. Instellingsgegevens'!$C$6</f>
        <v>0</v>
      </c>
      <c r="B195" t="s">
        <v>22</v>
      </c>
      <c r="C195" t="s">
        <v>252</v>
      </c>
      <c r="D195" t="s">
        <v>215</v>
      </c>
      <c r="E195">
        <f>'Groep 4'!C33</f>
        <v>0</v>
      </c>
    </row>
    <row r="196" spans="1:5" x14ac:dyDescent="0.55000000000000004">
      <c r="A196">
        <f>'2. Instellingsgegevens'!$C$6</f>
        <v>0</v>
      </c>
      <c r="B196" t="s">
        <v>22</v>
      </c>
      <c r="C196" t="s">
        <v>181</v>
      </c>
      <c r="D196" t="s">
        <v>215</v>
      </c>
      <c r="E196" s="100" t="str">
        <f>'Groep 4'!C34</f>
        <v/>
      </c>
    </row>
    <row r="197" spans="1:5" x14ac:dyDescent="0.55000000000000004">
      <c r="A197">
        <f>'2. Instellingsgegevens'!$C$6</f>
        <v>0</v>
      </c>
      <c r="B197" t="s">
        <v>22</v>
      </c>
      <c r="C197" t="s">
        <v>143</v>
      </c>
      <c r="D197" t="s">
        <v>215</v>
      </c>
      <c r="E197" t="str">
        <f>'Groep 4'!C35</f>
        <v/>
      </c>
    </row>
    <row r="198" spans="1:5" x14ac:dyDescent="0.55000000000000004">
      <c r="A198">
        <f>'2. Instellingsgegevens'!$C$6</f>
        <v>0</v>
      </c>
      <c r="B198" t="s">
        <v>22</v>
      </c>
      <c r="C198" t="s">
        <v>247</v>
      </c>
      <c r="D198" t="s">
        <v>215</v>
      </c>
      <c r="E198">
        <f>'Groep 4'!C39</f>
        <v>0</v>
      </c>
    </row>
    <row r="199" spans="1:5" x14ac:dyDescent="0.55000000000000004">
      <c r="A199">
        <f>'2. Instellingsgegevens'!$C$6</f>
        <v>0</v>
      </c>
      <c r="B199" t="s">
        <v>22</v>
      </c>
      <c r="C199" t="s">
        <v>179</v>
      </c>
      <c r="D199" t="s">
        <v>215</v>
      </c>
      <c r="E199">
        <f>'Groep 4'!C40</f>
        <v>0</v>
      </c>
    </row>
    <row r="200" spans="1:5" x14ac:dyDescent="0.55000000000000004">
      <c r="A200">
        <f>'2. Instellingsgegevens'!$C$6</f>
        <v>0</v>
      </c>
      <c r="B200" t="s">
        <v>22</v>
      </c>
      <c r="C200" t="s">
        <v>248</v>
      </c>
      <c r="D200" t="s">
        <v>215</v>
      </c>
      <c r="E200">
        <f>'Groep 4'!C41</f>
        <v>0</v>
      </c>
    </row>
    <row r="201" spans="1:5" x14ac:dyDescent="0.55000000000000004">
      <c r="A201">
        <f>'2. Instellingsgegevens'!$C$6</f>
        <v>0</v>
      </c>
      <c r="B201" t="s">
        <v>22</v>
      </c>
      <c r="C201" t="s">
        <v>249</v>
      </c>
      <c r="D201" t="s">
        <v>215</v>
      </c>
      <c r="E201">
        <f>'Groep 4'!C42</f>
        <v>0</v>
      </c>
    </row>
    <row r="202" spans="1:5" x14ac:dyDescent="0.55000000000000004">
      <c r="A202">
        <f>'2. Instellingsgegevens'!$C$6</f>
        <v>0</v>
      </c>
      <c r="B202" t="s">
        <v>22</v>
      </c>
      <c r="C202" t="s">
        <v>250</v>
      </c>
      <c r="D202" t="s">
        <v>215</v>
      </c>
      <c r="E202">
        <f>'Groep 4'!C43</f>
        <v>0</v>
      </c>
    </row>
    <row r="203" spans="1:5" x14ac:dyDescent="0.55000000000000004">
      <c r="A203">
        <f>'2. Instellingsgegevens'!$C$6</f>
        <v>0</v>
      </c>
      <c r="B203" t="s">
        <v>22</v>
      </c>
      <c r="C203" t="s">
        <v>103</v>
      </c>
      <c r="D203" t="s">
        <v>215</v>
      </c>
      <c r="E203">
        <f>'Groep 4'!C44</f>
        <v>0</v>
      </c>
    </row>
    <row r="204" spans="1:5" x14ac:dyDescent="0.55000000000000004">
      <c r="A204">
        <f>'2. Instellingsgegevens'!$C$6</f>
        <v>0</v>
      </c>
      <c r="B204" t="s">
        <v>22</v>
      </c>
      <c r="C204" t="s">
        <v>106</v>
      </c>
      <c r="D204" t="s">
        <v>215</v>
      </c>
      <c r="E204">
        <f>'Groep 4'!C45</f>
        <v>0</v>
      </c>
    </row>
    <row r="205" spans="1:5" x14ac:dyDescent="0.55000000000000004">
      <c r="A205">
        <f>'2. Instellingsgegevens'!$C$6</f>
        <v>0</v>
      </c>
      <c r="B205" t="s">
        <v>22</v>
      </c>
      <c r="C205" t="s">
        <v>251</v>
      </c>
      <c r="D205" t="s">
        <v>215</v>
      </c>
      <c r="E205" t="str">
        <f>'Groep 4'!C46</f>
        <v/>
      </c>
    </row>
    <row r="206" spans="1:5" x14ac:dyDescent="0.55000000000000004">
      <c r="A206">
        <f>'2. Instellingsgegevens'!$C$6</f>
        <v>0</v>
      </c>
      <c r="B206" t="s">
        <v>22</v>
      </c>
      <c r="C206" t="s">
        <v>167</v>
      </c>
      <c r="D206" t="s">
        <v>215</v>
      </c>
      <c r="E206" t="str">
        <f>'Groep 4'!C49</f>
        <v/>
      </c>
    </row>
    <row r="207" spans="1:5" x14ac:dyDescent="0.55000000000000004">
      <c r="A207">
        <f>'2. Instellingsgegevens'!$C$6</f>
        <v>0</v>
      </c>
      <c r="B207" t="s">
        <v>22</v>
      </c>
      <c r="C207" t="s">
        <v>107</v>
      </c>
      <c r="D207" t="s">
        <v>215</v>
      </c>
      <c r="E207" t="str">
        <f>'Groep 4'!C50</f>
        <v/>
      </c>
    </row>
    <row r="208" spans="1:5" x14ac:dyDescent="0.55000000000000004">
      <c r="A208">
        <f>'2. Instellingsgegevens'!$C$6</f>
        <v>0</v>
      </c>
      <c r="B208" t="s">
        <v>22</v>
      </c>
      <c r="C208" t="s">
        <v>178</v>
      </c>
      <c r="D208" t="s">
        <v>215</v>
      </c>
      <c r="E208" t="str">
        <f>'Groep 4'!C51</f>
        <v/>
      </c>
    </row>
    <row r="209" spans="1:5" x14ac:dyDescent="0.55000000000000004">
      <c r="A209">
        <f>'2. Instellingsgegevens'!$C$6</f>
        <v>0</v>
      </c>
      <c r="B209" t="s">
        <v>22</v>
      </c>
      <c r="C209" t="s">
        <v>108</v>
      </c>
      <c r="D209" t="s">
        <v>215</v>
      </c>
      <c r="E209" t="str">
        <f>'Groep 4'!C52</f>
        <v/>
      </c>
    </row>
    <row r="210" spans="1:5" x14ac:dyDescent="0.55000000000000004">
      <c r="A210">
        <f>'2. Instellingsgegevens'!$C$6</f>
        <v>0</v>
      </c>
      <c r="B210" t="s">
        <v>25</v>
      </c>
      <c r="C210" t="s">
        <v>128</v>
      </c>
      <c r="D210" t="s">
        <v>215</v>
      </c>
      <c r="E210">
        <f>'Groep 5'!C3</f>
        <v>0</v>
      </c>
    </row>
    <row r="211" spans="1:5" x14ac:dyDescent="0.55000000000000004">
      <c r="A211">
        <f>'2. Instellingsgegevens'!$C$6</f>
        <v>0</v>
      </c>
      <c r="B211" t="s">
        <v>25</v>
      </c>
      <c r="C211" t="s">
        <v>129</v>
      </c>
      <c r="D211" t="s">
        <v>215</v>
      </c>
      <c r="E211">
        <f>'Groep 5'!C4</f>
        <v>0</v>
      </c>
    </row>
    <row r="212" spans="1:5" x14ac:dyDescent="0.55000000000000004">
      <c r="A212">
        <f>'2. Instellingsgegevens'!$C$6</f>
        <v>0</v>
      </c>
      <c r="B212" t="s">
        <v>25</v>
      </c>
      <c r="C212" t="s">
        <v>235</v>
      </c>
      <c r="D212" t="s">
        <v>215</v>
      </c>
      <c r="E212">
        <f>'Groep 5'!C5</f>
        <v>0</v>
      </c>
    </row>
    <row r="213" spans="1:5" x14ac:dyDescent="0.55000000000000004">
      <c r="A213">
        <f>'2. Instellingsgegevens'!$C$6</f>
        <v>0</v>
      </c>
      <c r="B213" t="s">
        <v>25</v>
      </c>
      <c r="C213" t="s">
        <v>236</v>
      </c>
      <c r="D213" t="s">
        <v>215</v>
      </c>
      <c r="E213">
        <f>'Groep 5'!C7</f>
        <v>0</v>
      </c>
    </row>
    <row r="214" spans="1:5" x14ac:dyDescent="0.55000000000000004">
      <c r="A214">
        <f>'2. Instellingsgegevens'!$C$6</f>
        <v>0</v>
      </c>
      <c r="B214" t="s">
        <v>25</v>
      </c>
      <c r="C214" t="s">
        <v>102</v>
      </c>
      <c r="D214" t="s">
        <v>215</v>
      </c>
      <c r="E214">
        <f>'Groep 5'!C8</f>
        <v>0</v>
      </c>
    </row>
    <row r="215" spans="1:5" x14ac:dyDescent="0.55000000000000004">
      <c r="A215">
        <f>'2. Instellingsgegevens'!$C$6</f>
        <v>0</v>
      </c>
      <c r="B215" t="s">
        <v>25</v>
      </c>
      <c r="C215" t="s">
        <v>237</v>
      </c>
      <c r="D215" t="s">
        <v>215</v>
      </c>
      <c r="E215">
        <f>'Groep 5'!C9</f>
        <v>0</v>
      </c>
    </row>
    <row r="216" spans="1:5" x14ac:dyDescent="0.55000000000000004">
      <c r="A216">
        <f>'2. Instellingsgegevens'!$C$6</f>
        <v>0</v>
      </c>
      <c r="B216" t="s">
        <v>25</v>
      </c>
      <c r="C216" t="s">
        <v>195</v>
      </c>
      <c r="D216" t="s">
        <v>215</v>
      </c>
      <c r="E216">
        <f>'Groep 5'!C10</f>
        <v>0</v>
      </c>
    </row>
    <row r="217" spans="1:5" x14ac:dyDescent="0.55000000000000004">
      <c r="A217">
        <f>'2. Instellingsgegevens'!$C$6</f>
        <v>0</v>
      </c>
      <c r="B217" t="s">
        <v>25</v>
      </c>
      <c r="C217" t="s">
        <v>238</v>
      </c>
      <c r="D217" t="s">
        <v>215</v>
      </c>
      <c r="E217">
        <f>'Groep 5'!C12</f>
        <v>0</v>
      </c>
    </row>
    <row r="218" spans="1:5" x14ac:dyDescent="0.55000000000000004">
      <c r="A218">
        <f>'2. Instellingsgegevens'!$C$6</f>
        <v>0</v>
      </c>
      <c r="B218" t="s">
        <v>25</v>
      </c>
      <c r="C218" t="s">
        <v>198</v>
      </c>
      <c r="D218" t="s">
        <v>215</v>
      </c>
      <c r="E218" s="95">
        <f>'Groep 5'!C13</f>
        <v>0</v>
      </c>
    </row>
    <row r="219" spans="1:5" x14ac:dyDescent="0.55000000000000004">
      <c r="A219">
        <f>'2. Instellingsgegevens'!$C$6</f>
        <v>0</v>
      </c>
      <c r="B219" t="s">
        <v>25</v>
      </c>
      <c r="C219" t="s">
        <v>199</v>
      </c>
      <c r="D219" t="s">
        <v>215</v>
      </c>
      <c r="E219">
        <f>'Groep 5'!C14</f>
        <v>0</v>
      </c>
    </row>
    <row r="220" spans="1:5" x14ac:dyDescent="0.55000000000000004">
      <c r="A220">
        <f>'2. Instellingsgegevens'!$C$6</f>
        <v>0</v>
      </c>
      <c r="B220" t="s">
        <v>25</v>
      </c>
      <c r="C220" t="s">
        <v>200</v>
      </c>
      <c r="D220" t="s">
        <v>215</v>
      </c>
      <c r="E220">
        <f>'Groep 5'!C15</f>
        <v>0</v>
      </c>
    </row>
    <row r="221" spans="1:5" x14ac:dyDescent="0.55000000000000004">
      <c r="A221">
        <f>'2. Instellingsgegevens'!$C$6</f>
        <v>0</v>
      </c>
      <c r="B221" t="s">
        <v>25</v>
      </c>
      <c r="C221" t="s">
        <v>201</v>
      </c>
      <c r="D221" t="s">
        <v>215</v>
      </c>
      <c r="E221">
        <f>'Groep 5'!C16</f>
        <v>0</v>
      </c>
    </row>
    <row r="222" spans="1:5" x14ac:dyDescent="0.55000000000000004">
      <c r="A222">
        <f>'2. Instellingsgegevens'!$C$6</f>
        <v>0</v>
      </c>
      <c r="B222" t="s">
        <v>25</v>
      </c>
      <c r="C222" t="s">
        <v>202</v>
      </c>
      <c r="D222" t="s">
        <v>215</v>
      </c>
      <c r="E222" s="98">
        <f>'Groep 5'!C17</f>
        <v>0</v>
      </c>
    </row>
    <row r="223" spans="1:5" x14ac:dyDescent="0.55000000000000004">
      <c r="A223">
        <f>'2. Instellingsgegevens'!$C$6</f>
        <v>0</v>
      </c>
      <c r="B223" t="s">
        <v>25</v>
      </c>
      <c r="C223" t="s">
        <v>239</v>
      </c>
      <c r="D223" t="s">
        <v>215</v>
      </c>
      <c r="E223" s="98">
        <f>'Groep 5'!C18</f>
        <v>0</v>
      </c>
    </row>
    <row r="224" spans="1:5" x14ac:dyDescent="0.55000000000000004">
      <c r="A224">
        <f>'2. Instellingsgegevens'!$C$6</f>
        <v>0</v>
      </c>
      <c r="B224" t="s">
        <v>25</v>
      </c>
      <c r="C224" t="s">
        <v>5</v>
      </c>
      <c r="D224" t="s">
        <v>215</v>
      </c>
      <c r="E224">
        <f>'Groep 5'!C19</f>
        <v>0</v>
      </c>
    </row>
    <row r="225" spans="1:5" x14ac:dyDescent="0.55000000000000004">
      <c r="A225">
        <f>'2. Instellingsgegevens'!$C$6</f>
        <v>0</v>
      </c>
      <c r="B225" t="s">
        <v>25</v>
      </c>
      <c r="C225" t="s">
        <v>6</v>
      </c>
      <c r="D225" t="s">
        <v>215</v>
      </c>
      <c r="E225" s="99">
        <f>'Groep 5'!C20</f>
        <v>0</v>
      </c>
    </row>
    <row r="226" spans="1:5" x14ac:dyDescent="0.55000000000000004">
      <c r="A226">
        <f>'2. Instellingsgegevens'!$C$6</f>
        <v>0</v>
      </c>
      <c r="B226" t="s">
        <v>25</v>
      </c>
      <c r="C226" t="s">
        <v>240</v>
      </c>
      <c r="D226" t="s">
        <v>215</v>
      </c>
      <c r="E226" s="98">
        <f>'Groep 5'!C22</f>
        <v>0</v>
      </c>
    </row>
    <row r="227" spans="1:5" x14ac:dyDescent="0.55000000000000004">
      <c r="A227">
        <f>'2. Instellingsgegevens'!$C$6</f>
        <v>0</v>
      </c>
      <c r="B227" t="s">
        <v>25</v>
      </c>
      <c r="C227" t="s">
        <v>176</v>
      </c>
      <c r="D227" t="s">
        <v>215</v>
      </c>
      <c r="E227" t="str">
        <f>'Groep 5'!C23</f>
        <v/>
      </c>
    </row>
    <row r="228" spans="1:5" x14ac:dyDescent="0.55000000000000004">
      <c r="A228">
        <f>'2. Instellingsgegevens'!$C$6</f>
        <v>0</v>
      </c>
      <c r="B228" t="s">
        <v>25</v>
      </c>
      <c r="C228" t="s">
        <v>241</v>
      </c>
      <c r="D228" t="s">
        <v>215</v>
      </c>
      <c r="E228">
        <f>'Groep 5'!C24</f>
        <v>0</v>
      </c>
    </row>
    <row r="229" spans="1:5" x14ac:dyDescent="0.55000000000000004">
      <c r="A229">
        <f>'2. Instellingsgegevens'!$C$6</f>
        <v>0</v>
      </c>
      <c r="B229" t="s">
        <v>25</v>
      </c>
      <c r="C229" t="s">
        <v>242</v>
      </c>
      <c r="D229" t="s">
        <v>215</v>
      </c>
      <c r="E229" s="98">
        <f>'Groep 5'!C25</f>
        <v>0</v>
      </c>
    </row>
    <row r="230" spans="1:5" x14ac:dyDescent="0.55000000000000004">
      <c r="A230">
        <f>'2. Instellingsgegevens'!$C$6</f>
        <v>0</v>
      </c>
      <c r="B230" t="s">
        <v>25</v>
      </c>
      <c r="C230" t="s">
        <v>243</v>
      </c>
      <c r="D230" t="s">
        <v>215</v>
      </c>
      <c r="E230" s="98">
        <f>'Groep 5'!C26</f>
        <v>0</v>
      </c>
    </row>
    <row r="231" spans="1:5" x14ac:dyDescent="0.55000000000000004">
      <c r="A231">
        <f>'2. Instellingsgegevens'!$C$6</f>
        <v>0</v>
      </c>
      <c r="B231" t="s">
        <v>25</v>
      </c>
      <c r="C231" t="s">
        <v>244</v>
      </c>
      <c r="D231" t="s">
        <v>215</v>
      </c>
      <c r="E231" s="95">
        <f>'Groep 5'!C27</f>
        <v>0</v>
      </c>
    </row>
    <row r="232" spans="1:5" x14ac:dyDescent="0.55000000000000004">
      <c r="A232">
        <f>'2. Instellingsgegevens'!$C$6</f>
        <v>0</v>
      </c>
      <c r="B232" t="s">
        <v>25</v>
      </c>
      <c r="C232" t="s">
        <v>245</v>
      </c>
      <c r="D232" t="s">
        <v>215</v>
      </c>
      <c r="E232" s="95" t="str">
        <f>'Groep 5'!C28</f>
        <v/>
      </c>
    </row>
    <row r="233" spans="1:5" x14ac:dyDescent="0.55000000000000004">
      <c r="A233">
        <f>'2. Instellingsgegevens'!$C$6</f>
        <v>0</v>
      </c>
      <c r="B233" t="s">
        <v>25</v>
      </c>
      <c r="C233" t="s">
        <v>246</v>
      </c>
      <c r="D233" t="s">
        <v>215</v>
      </c>
      <c r="E233">
        <f>'Groep 5'!C29</f>
        <v>0</v>
      </c>
    </row>
    <row r="234" spans="1:5" x14ac:dyDescent="0.55000000000000004">
      <c r="A234">
        <f>'2. Instellingsgegevens'!$C$6</f>
        <v>0</v>
      </c>
      <c r="B234" t="s">
        <v>25</v>
      </c>
      <c r="C234" t="s">
        <v>204</v>
      </c>
      <c r="D234" t="s">
        <v>215</v>
      </c>
      <c r="E234" s="95">
        <f>'Groep 5'!C30</f>
        <v>0</v>
      </c>
    </row>
    <row r="235" spans="1:5" x14ac:dyDescent="0.55000000000000004">
      <c r="A235">
        <f>'2. Instellingsgegevens'!$C$6</f>
        <v>0</v>
      </c>
      <c r="B235" t="s">
        <v>25</v>
      </c>
      <c r="C235" t="s">
        <v>189</v>
      </c>
      <c r="D235" t="s">
        <v>215</v>
      </c>
      <c r="E235">
        <f>'Groep 5'!C31</f>
        <v>0</v>
      </c>
    </row>
    <row r="236" spans="1:5" x14ac:dyDescent="0.55000000000000004">
      <c r="A236">
        <f>'2. Instellingsgegevens'!$C$6</f>
        <v>0</v>
      </c>
      <c r="B236" t="s">
        <v>25</v>
      </c>
      <c r="C236" t="s">
        <v>254</v>
      </c>
      <c r="D236" t="s">
        <v>215</v>
      </c>
      <c r="E236" s="103">
        <f>'Groep 5'!C32</f>
        <v>0</v>
      </c>
    </row>
    <row r="237" spans="1:5" x14ac:dyDescent="0.55000000000000004">
      <c r="A237">
        <f>'2. Instellingsgegevens'!$C$6</f>
        <v>0</v>
      </c>
      <c r="B237" t="s">
        <v>25</v>
      </c>
      <c r="C237" t="s">
        <v>252</v>
      </c>
      <c r="D237" t="s">
        <v>215</v>
      </c>
      <c r="E237">
        <f>'Groep 5'!C33</f>
        <v>0</v>
      </c>
    </row>
    <row r="238" spans="1:5" x14ac:dyDescent="0.55000000000000004">
      <c r="A238">
        <f>'2. Instellingsgegevens'!$C$6</f>
        <v>0</v>
      </c>
      <c r="B238" t="s">
        <v>25</v>
      </c>
      <c r="C238" t="s">
        <v>181</v>
      </c>
      <c r="D238" t="s">
        <v>215</v>
      </c>
      <c r="E238" s="100" t="str">
        <f>'Groep 5'!C34</f>
        <v/>
      </c>
    </row>
    <row r="239" spans="1:5" x14ac:dyDescent="0.55000000000000004">
      <c r="A239">
        <f>'2. Instellingsgegevens'!$C$6</f>
        <v>0</v>
      </c>
      <c r="B239" t="s">
        <v>25</v>
      </c>
      <c r="C239" t="s">
        <v>143</v>
      </c>
      <c r="D239" t="s">
        <v>215</v>
      </c>
      <c r="E239" t="str">
        <f>'Groep 5'!C35</f>
        <v/>
      </c>
    </row>
    <row r="240" spans="1:5" x14ac:dyDescent="0.55000000000000004">
      <c r="A240">
        <f>'2. Instellingsgegevens'!$C$6</f>
        <v>0</v>
      </c>
      <c r="B240" t="s">
        <v>25</v>
      </c>
      <c r="C240" t="s">
        <v>247</v>
      </c>
      <c r="D240" t="s">
        <v>215</v>
      </c>
      <c r="E240">
        <f>'Groep 5'!C39</f>
        <v>0</v>
      </c>
    </row>
    <row r="241" spans="1:5" x14ac:dyDescent="0.55000000000000004">
      <c r="A241">
        <f>'2. Instellingsgegevens'!$C$6</f>
        <v>0</v>
      </c>
      <c r="B241" t="s">
        <v>25</v>
      </c>
      <c r="C241" t="s">
        <v>179</v>
      </c>
      <c r="D241" t="s">
        <v>215</v>
      </c>
      <c r="E241">
        <f>'Groep 5'!C40</f>
        <v>0</v>
      </c>
    </row>
    <row r="242" spans="1:5" x14ac:dyDescent="0.55000000000000004">
      <c r="A242">
        <f>'2. Instellingsgegevens'!$C$6</f>
        <v>0</v>
      </c>
      <c r="B242" t="s">
        <v>25</v>
      </c>
      <c r="C242" t="s">
        <v>248</v>
      </c>
      <c r="D242" t="s">
        <v>215</v>
      </c>
      <c r="E242">
        <f>'Groep 5'!C41</f>
        <v>0</v>
      </c>
    </row>
    <row r="243" spans="1:5" x14ac:dyDescent="0.55000000000000004">
      <c r="A243">
        <f>'2. Instellingsgegevens'!$C$6</f>
        <v>0</v>
      </c>
      <c r="B243" t="s">
        <v>25</v>
      </c>
      <c r="C243" t="s">
        <v>249</v>
      </c>
      <c r="D243" t="s">
        <v>215</v>
      </c>
      <c r="E243">
        <f>'Groep 5'!C42</f>
        <v>0</v>
      </c>
    </row>
    <row r="244" spans="1:5" x14ac:dyDescent="0.55000000000000004">
      <c r="A244">
        <f>'2. Instellingsgegevens'!$C$6</f>
        <v>0</v>
      </c>
      <c r="B244" t="s">
        <v>25</v>
      </c>
      <c r="C244" t="s">
        <v>250</v>
      </c>
      <c r="D244" t="s">
        <v>215</v>
      </c>
      <c r="E244">
        <f>'Groep 5'!C43</f>
        <v>0</v>
      </c>
    </row>
    <row r="245" spans="1:5" x14ac:dyDescent="0.55000000000000004">
      <c r="A245">
        <f>'2. Instellingsgegevens'!$C$6</f>
        <v>0</v>
      </c>
      <c r="B245" t="s">
        <v>25</v>
      </c>
      <c r="C245" t="s">
        <v>103</v>
      </c>
      <c r="D245" t="s">
        <v>215</v>
      </c>
      <c r="E245">
        <f>'Groep 5'!C44</f>
        <v>0</v>
      </c>
    </row>
    <row r="246" spans="1:5" x14ac:dyDescent="0.55000000000000004">
      <c r="A246">
        <f>'2. Instellingsgegevens'!$C$6</f>
        <v>0</v>
      </c>
      <c r="B246" t="s">
        <v>25</v>
      </c>
      <c r="C246" t="s">
        <v>106</v>
      </c>
      <c r="D246" t="s">
        <v>215</v>
      </c>
      <c r="E246">
        <f>'Groep 5'!C45</f>
        <v>0</v>
      </c>
    </row>
    <row r="247" spans="1:5" x14ac:dyDescent="0.55000000000000004">
      <c r="A247">
        <f>'2. Instellingsgegevens'!$C$6</f>
        <v>0</v>
      </c>
      <c r="B247" t="s">
        <v>25</v>
      </c>
      <c r="C247" t="s">
        <v>251</v>
      </c>
      <c r="D247" t="s">
        <v>215</v>
      </c>
      <c r="E247" t="str">
        <f>'Groep 5'!C46</f>
        <v/>
      </c>
    </row>
    <row r="248" spans="1:5" x14ac:dyDescent="0.55000000000000004">
      <c r="A248">
        <f>'2. Instellingsgegevens'!$C$6</f>
        <v>0</v>
      </c>
      <c r="B248" t="s">
        <v>25</v>
      </c>
      <c r="C248" t="s">
        <v>167</v>
      </c>
      <c r="D248" t="s">
        <v>215</v>
      </c>
      <c r="E248" t="str">
        <f>'Groep 5'!C49</f>
        <v/>
      </c>
    </row>
    <row r="249" spans="1:5" x14ac:dyDescent="0.55000000000000004">
      <c r="A249">
        <f>'2. Instellingsgegevens'!$C$6</f>
        <v>0</v>
      </c>
      <c r="B249" t="s">
        <v>25</v>
      </c>
      <c r="C249" t="s">
        <v>107</v>
      </c>
      <c r="D249" t="s">
        <v>215</v>
      </c>
      <c r="E249" t="str">
        <f>'Groep 5'!C50</f>
        <v/>
      </c>
    </row>
    <row r="250" spans="1:5" x14ac:dyDescent="0.55000000000000004">
      <c r="A250">
        <f>'2. Instellingsgegevens'!$C$6</f>
        <v>0</v>
      </c>
      <c r="B250" t="s">
        <v>25</v>
      </c>
      <c r="C250" t="s">
        <v>178</v>
      </c>
      <c r="D250" t="s">
        <v>215</v>
      </c>
      <c r="E250" t="str">
        <f>'Groep 5'!C51</f>
        <v/>
      </c>
    </row>
    <row r="251" spans="1:5" x14ac:dyDescent="0.55000000000000004">
      <c r="A251">
        <f>'2. Instellingsgegevens'!$C$6</f>
        <v>0</v>
      </c>
      <c r="B251" t="s">
        <v>25</v>
      </c>
      <c r="C251" t="s">
        <v>108</v>
      </c>
      <c r="D251" t="s">
        <v>215</v>
      </c>
      <c r="E251" t="str">
        <f>'Groep 5'!C52</f>
        <v/>
      </c>
    </row>
    <row r="252" spans="1:5" x14ac:dyDescent="0.55000000000000004">
      <c r="A252">
        <f>'2. Instellingsgegevens'!$C$6</f>
        <v>0</v>
      </c>
      <c r="B252" t="s">
        <v>29</v>
      </c>
      <c r="C252" t="s">
        <v>128</v>
      </c>
      <c r="D252" t="s">
        <v>215</v>
      </c>
      <c r="E252">
        <f>'Groep 6'!C3</f>
        <v>0</v>
      </c>
    </row>
    <row r="253" spans="1:5" x14ac:dyDescent="0.55000000000000004">
      <c r="A253">
        <f>'2. Instellingsgegevens'!$C$6</f>
        <v>0</v>
      </c>
      <c r="B253" t="s">
        <v>29</v>
      </c>
      <c r="C253" t="s">
        <v>129</v>
      </c>
      <c r="D253" t="s">
        <v>215</v>
      </c>
      <c r="E253">
        <f>'Groep 6'!C4</f>
        <v>0</v>
      </c>
    </row>
    <row r="254" spans="1:5" x14ac:dyDescent="0.55000000000000004">
      <c r="A254">
        <f>'2. Instellingsgegevens'!$C$6</f>
        <v>0</v>
      </c>
      <c r="B254" t="s">
        <v>29</v>
      </c>
      <c r="C254" t="s">
        <v>235</v>
      </c>
      <c r="D254" t="s">
        <v>215</v>
      </c>
      <c r="E254">
        <f>'Groep 6'!C5</f>
        <v>0</v>
      </c>
    </row>
    <row r="255" spans="1:5" x14ac:dyDescent="0.55000000000000004">
      <c r="A255">
        <f>'2. Instellingsgegevens'!$C$6</f>
        <v>0</v>
      </c>
      <c r="B255" t="s">
        <v>29</v>
      </c>
      <c r="C255" t="s">
        <v>236</v>
      </c>
      <c r="D255" t="s">
        <v>215</v>
      </c>
      <c r="E255">
        <f>'Groep 6'!C7</f>
        <v>0</v>
      </c>
    </row>
    <row r="256" spans="1:5" x14ac:dyDescent="0.55000000000000004">
      <c r="A256">
        <f>'2. Instellingsgegevens'!$C$6</f>
        <v>0</v>
      </c>
      <c r="B256" t="s">
        <v>29</v>
      </c>
      <c r="C256" t="s">
        <v>102</v>
      </c>
      <c r="D256" t="s">
        <v>215</v>
      </c>
      <c r="E256">
        <f>'Groep 6'!C8</f>
        <v>0</v>
      </c>
    </row>
    <row r="257" spans="1:5" x14ac:dyDescent="0.55000000000000004">
      <c r="A257">
        <f>'2. Instellingsgegevens'!$C$6</f>
        <v>0</v>
      </c>
      <c r="B257" t="s">
        <v>29</v>
      </c>
      <c r="C257" t="s">
        <v>237</v>
      </c>
      <c r="D257" t="s">
        <v>215</v>
      </c>
      <c r="E257">
        <f>'Groep 6'!C9</f>
        <v>0</v>
      </c>
    </row>
    <row r="258" spans="1:5" x14ac:dyDescent="0.55000000000000004">
      <c r="A258">
        <f>'2. Instellingsgegevens'!$C$6</f>
        <v>0</v>
      </c>
      <c r="B258" t="s">
        <v>29</v>
      </c>
      <c r="C258" t="s">
        <v>195</v>
      </c>
      <c r="D258" t="s">
        <v>215</v>
      </c>
      <c r="E258">
        <f>'Groep 6'!C10</f>
        <v>0</v>
      </c>
    </row>
    <row r="259" spans="1:5" x14ac:dyDescent="0.55000000000000004">
      <c r="A259">
        <f>'2. Instellingsgegevens'!$C$6</f>
        <v>0</v>
      </c>
      <c r="B259" t="s">
        <v>29</v>
      </c>
      <c r="C259" t="s">
        <v>238</v>
      </c>
      <c r="D259" t="s">
        <v>215</v>
      </c>
      <c r="E259">
        <f>'Groep 6'!C12</f>
        <v>0</v>
      </c>
    </row>
    <row r="260" spans="1:5" x14ac:dyDescent="0.55000000000000004">
      <c r="A260">
        <f>'2. Instellingsgegevens'!$C$6</f>
        <v>0</v>
      </c>
      <c r="B260" t="s">
        <v>29</v>
      </c>
      <c r="C260" t="s">
        <v>198</v>
      </c>
      <c r="D260" t="s">
        <v>215</v>
      </c>
      <c r="E260" s="95">
        <f>'Groep 6'!C13</f>
        <v>0</v>
      </c>
    </row>
    <row r="261" spans="1:5" x14ac:dyDescent="0.55000000000000004">
      <c r="A261">
        <f>'2. Instellingsgegevens'!$C$6</f>
        <v>0</v>
      </c>
      <c r="B261" t="s">
        <v>29</v>
      </c>
      <c r="C261" t="s">
        <v>199</v>
      </c>
      <c r="D261" t="s">
        <v>215</v>
      </c>
      <c r="E261">
        <f>'Groep 6'!C14</f>
        <v>0</v>
      </c>
    </row>
    <row r="262" spans="1:5" x14ac:dyDescent="0.55000000000000004">
      <c r="A262">
        <f>'2. Instellingsgegevens'!$C$6</f>
        <v>0</v>
      </c>
      <c r="B262" t="s">
        <v>29</v>
      </c>
      <c r="C262" t="s">
        <v>200</v>
      </c>
      <c r="D262" t="s">
        <v>215</v>
      </c>
      <c r="E262">
        <f>'Groep 6'!C15</f>
        <v>0</v>
      </c>
    </row>
    <row r="263" spans="1:5" x14ac:dyDescent="0.55000000000000004">
      <c r="A263">
        <f>'2. Instellingsgegevens'!$C$6</f>
        <v>0</v>
      </c>
      <c r="B263" t="s">
        <v>29</v>
      </c>
      <c r="C263" t="s">
        <v>201</v>
      </c>
      <c r="D263" t="s">
        <v>215</v>
      </c>
      <c r="E263">
        <f>'Groep 6'!C16</f>
        <v>0</v>
      </c>
    </row>
    <row r="264" spans="1:5" x14ac:dyDescent="0.55000000000000004">
      <c r="A264">
        <f>'2. Instellingsgegevens'!$C$6</f>
        <v>0</v>
      </c>
      <c r="B264" t="s">
        <v>29</v>
      </c>
      <c r="C264" t="s">
        <v>202</v>
      </c>
      <c r="D264" t="s">
        <v>215</v>
      </c>
      <c r="E264" s="98">
        <f>'Groep 6'!C17</f>
        <v>0</v>
      </c>
    </row>
    <row r="265" spans="1:5" x14ac:dyDescent="0.55000000000000004">
      <c r="A265">
        <f>'2. Instellingsgegevens'!$C$6</f>
        <v>0</v>
      </c>
      <c r="B265" t="s">
        <v>29</v>
      </c>
      <c r="C265" t="s">
        <v>239</v>
      </c>
      <c r="D265" t="s">
        <v>215</v>
      </c>
      <c r="E265" s="98">
        <f>'Groep 6'!C18</f>
        <v>0</v>
      </c>
    </row>
    <row r="266" spans="1:5" x14ac:dyDescent="0.55000000000000004">
      <c r="A266">
        <f>'2. Instellingsgegevens'!$C$6</f>
        <v>0</v>
      </c>
      <c r="B266" t="s">
        <v>29</v>
      </c>
      <c r="C266" t="s">
        <v>5</v>
      </c>
      <c r="D266" t="s">
        <v>215</v>
      </c>
      <c r="E266">
        <f>'Groep 6'!C19</f>
        <v>0</v>
      </c>
    </row>
    <row r="267" spans="1:5" x14ac:dyDescent="0.55000000000000004">
      <c r="A267">
        <f>'2. Instellingsgegevens'!$C$6</f>
        <v>0</v>
      </c>
      <c r="B267" t="s">
        <v>29</v>
      </c>
      <c r="C267" t="s">
        <v>6</v>
      </c>
      <c r="D267" t="s">
        <v>215</v>
      </c>
      <c r="E267" s="99">
        <f>'Groep 6'!C20</f>
        <v>0</v>
      </c>
    </row>
    <row r="268" spans="1:5" x14ac:dyDescent="0.55000000000000004">
      <c r="A268">
        <f>'2. Instellingsgegevens'!$C$6</f>
        <v>0</v>
      </c>
      <c r="B268" t="s">
        <v>29</v>
      </c>
      <c r="C268" t="s">
        <v>240</v>
      </c>
      <c r="D268" t="s">
        <v>215</v>
      </c>
      <c r="E268" s="98">
        <f>'Groep 6'!C22</f>
        <v>0</v>
      </c>
    </row>
    <row r="269" spans="1:5" x14ac:dyDescent="0.55000000000000004">
      <c r="A269">
        <f>'2. Instellingsgegevens'!$C$6</f>
        <v>0</v>
      </c>
      <c r="B269" t="s">
        <v>29</v>
      </c>
      <c r="C269" t="s">
        <v>176</v>
      </c>
      <c r="D269" t="s">
        <v>215</v>
      </c>
      <c r="E269" t="str">
        <f>'Groep 6'!C23</f>
        <v/>
      </c>
    </row>
    <row r="270" spans="1:5" x14ac:dyDescent="0.55000000000000004">
      <c r="A270">
        <f>'2. Instellingsgegevens'!$C$6</f>
        <v>0</v>
      </c>
      <c r="B270" t="s">
        <v>29</v>
      </c>
      <c r="C270" t="s">
        <v>241</v>
      </c>
      <c r="D270" t="s">
        <v>215</v>
      </c>
      <c r="E270">
        <f>'Groep 6'!C24</f>
        <v>0</v>
      </c>
    </row>
    <row r="271" spans="1:5" x14ac:dyDescent="0.55000000000000004">
      <c r="A271">
        <f>'2. Instellingsgegevens'!$C$6</f>
        <v>0</v>
      </c>
      <c r="B271" t="s">
        <v>29</v>
      </c>
      <c r="C271" t="s">
        <v>242</v>
      </c>
      <c r="D271" t="s">
        <v>215</v>
      </c>
      <c r="E271" s="98">
        <f>'Groep 6'!C25</f>
        <v>0</v>
      </c>
    </row>
    <row r="272" spans="1:5" x14ac:dyDescent="0.55000000000000004">
      <c r="A272">
        <f>'2. Instellingsgegevens'!$C$6</f>
        <v>0</v>
      </c>
      <c r="B272" t="s">
        <v>29</v>
      </c>
      <c r="C272" t="s">
        <v>243</v>
      </c>
      <c r="D272" t="s">
        <v>215</v>
      </c>
      <c r="E272" s="98">
        <f>'Groep 6'!C26</f>
        <v>0</v>
      </c>
    </row>
    <row r="273" spans="1:5" x14ac:dyDescent="0.55000000000000004">
      <c r="A273">
        <f>'2. Instellingsgegevens'!$C$6</f>
        <v>0</v>
      </c>
      <c r="B273" t="s">
        <v>29</v>
      </c>
      <c r="C273" t="s">
        <v>244</v>
      </c>
      <c r="D273" t="s">
        <v>215</v>
      </c>
      <c r="E273" s="95">
        <f>'Groep 6'!C27</f>
        <v>0</v>
      </c>
    </row>
    <row r="274" spans="1:5" x14ac:dyDescent="0.55000000000000004">
      <c r="A274">
        <f>'2. Instellingsgegevens'!$C$6</f>
        <v>0</v>
      </c>
      <c r="B274" t="s">
        <v>29</v>
      </c>
      <c r="C274" t="s">
        <v>245</v>
      </c>
      <c r="D274" t="s">
        <v>215</v>
      </c>
      <c r="E274" s="95" t="str">
        <f>'Groep 6'!C28</f>
        <v/>
      </c>
    </row>
    <row r="275" spans="1:5" x14ac:dyDescent="0.55000000000000004">
      <c r="A275">
        <f>'2. Instellingsgegevens'!$C$6</f>
        <v>0</v>
      </c>
      <c r="B275" t="s">
        <v>29</v>
      </c>
      <c r="C275" t="s">
        <v>246</v>
      </c>
      <c r="D275" t="s">
        <v>215</v>
      </c>
      <c r="E275">
        <f>'Groep 6'!C29</f>
        <v>0</v>
      </c>
    </row>
    <row r="276" spans="1:5" x14ac:dyDescent="0.55000000000000004">
      <c r="A276">
        <f>'2. Instellingsgegevens'!$C$6</f>
        <v>0</v>
      </c>
      <c r="B276" t="s">
        <v>29</v>
      </c>
      <c r="C276" t="s">
        <v>204</v>
      </c>
      <c r="D276" t="s">
        <v>215</v>
      </c>
      <c r="E276" s="95">
        <f>'Groep 6'!C30</f>
        <v>0</v>
      </c>
    </row>
    <row r="277" spans="1:5" x14ac:dyDescent="0.55000000000000004">
      <c r="A277">
        <f>'2. Instellingsgegevens'!$C$6</f>
        <v>0</v>
      </c>
      <c r="B277" t="s">
        <v>29</v>
      </c>
      <c r="C277" t="s">
        <v>189</v>
      </c>
      <c r="D277" t="s">
        <v>215</v>
      </c>
      <c r="E277">
        <f>'Groep 6'!C31</f>
        <v>0</v>
      </c>
    </row>
    <row r="278" spans="1:5" x14ac:dyDescent="0.55000000000000004">
      <c r="A278">
        <f>'2. Instellingsgegevens'!$C$6</f>
        <v>0</v>
      </c>
      <c r="B278" t="s">
        <v>29</v>
      </c>
      <c r="C278" t="s">
        <v>254</v>
      </c>
      <c r="D278" t="s">
        <v>215</v>
      </c>
      <c r="E278" s="103">
        <f>'Groep 6'!C32</f>
        <v>0</v>
      </c>
    </row>
    <row r="279" spans="1:5" x14ac:dyDescent="0.55000000000000004">
      <c r="A279">
        <f>'2. Instellingsgegevens'!$C$6</f>
        <v>0</v>
      </c>
      <c r="B279" t="s">
        <v>29</v>
      </c>
      <c r="C279" t="s">
        <v>252</v>
      </c>
      <c r="D279" t="s">
        <v>215</v>
      </c>
      <c r="E279">
        <f>'Groep 6'!C33</f>
        <v>0</v>
      </c>
    </row>
    <row r="280" spans="1:5" x14ac:dyDescent="0.55000000000000004">
      <c r="A280">
        <f>'2. Instellingsgegevens'!$C$6</f>
        <v>0</v>
      </c>
      <c r="B280" t="s">
        <v>29</v>
      </c>
      <c r="C280" t="s">
        <v>181</v>
      </c>
      <c r="D280" t="s">
        <v>215</v>
      </c>
      <c r="E280" s="100" t="str">
        <f>'Groep 6'!C34</f>
        <v/>
      </c>
    </row>
    <row r="281" spans="1:5" x14ac:dyDescent="0.55000000000000004">
      <c r="A281">
        <f>'2. Instellingsgegevens'!$C$6</f>
        <v>0</v>
      </c>
      <c r="B281" t="s">
        <v>29</v>
      </c>
      <c r="C281" t="s">
        <v>143</v>
      </c>
      <c r="D281" t="s">
        <v>215</v>
      </c>
      <c r="E281" t="str">
        <f>'Groep 6'!C35</f>
        <v/>
      </c>
    </row>
    <row r="282" spans="1:5" x14ac:dyDescent="0.55000000000000004">
      <c r="A282">
        <f>'2. Instellingsgegevens'!$C$6</f>
        <v>0</v>
      </c>
      <c r="B282" t="s">
        <v>29</v>
      </c>
      <c r="C282" t="s">
        <v>247</v>
      </c>
      <c r="D282" t="s">
        <v>215</v>
      </c>
      <c r="E282">
        <f>'Groep 6'!C39</f>
        <v>0</v>
      </c>
    </row>
    <row r="283" spans="1:5" x14ac:dyDescent="0.55000000000000004">
      <c r="A283">
        <f>'2. Instellingsgegevens'!$C$6</f>
        <v>0</v>
      </c>
      <c r="B283" t="s">
        <v>29</v>
      </c>
      <c r="C283" t="s">
        <v>179</v>
      </c>
      <c r="D283" t="s">
        <v>215</v>
      </c>
      <c r="E283">
        <f>'Groep 6'!C40</f>
        <v>0</v>
      </c>
    </row>
    <row r="284" spans="1:5" x14ac:dyDescent="0.55000000000000004">
      <c r="A284">
        <f>'2. Instellingsgegevens'!$C$6</f>
        <v>0</v>
      </c>
      <c r="B284" t="s">
        <v>29</v>
      </c>
      <c r="C284" t="s">
        <v>248</v>
      </c>
      <c r="D284" t="s">
        <v>215</v>
      </c>
      <c r="E284">
        <f>'Groep 6'!C41</f>
        <v>0</v>
      </c>
    </row>
    <row r="285" spans="1:5" x14ac:dyDescent="0.55000000000000004">
      <c r="A285">
        <f>'2. Instellingsgegevens'!$C$6</f>
        <v>0</v>
      </c>
      <c r="B285" t="s">
        <v>29</v>
      </c>
      <c r="C285" t="s">
        <v>249</v>
      </c>
      <c r="D285" t="s">
        <v>215</v>
      </c>
      <c r="E285">
        <f>'Groep 6'!C42</f>
        <v>0</v>
      </c>
    </row>
    <row r="286" spans="1:5" x14ac:dyDescent="0.55000000000000004">
      <c r="A286">
        <f>'2. Instellingsgegevens'!$C$6</f>
        <v>0</v>
      </c>
      <c r="B286" t="s">
        <v>29</v>
      </c>
      <c r="C286" t="s">
        <v>250</v>
      </c>
      <c r="D286" t="s">
        <v>215</v>
      </c>
      <c r="E286">
        <f>'Groep 6'!C43</f>
        <v>0</v>
      </c>
    </row>
    <row r="287" spans="1:5" x14ac:dyDescent="0.55000000000000004">
      <c r="A287">
        <f>'2. Instellingsgegevens'!$C$6</f>
        <v>0</v>
      </c>
      <c r="B287" t="s">
        <v>29</v>
      </c>
      <c r="C287" t="s">
        <v>103</v>
      </c>
      <c r="D287" t="s">
        <v>215</v>
      </c>
      <c r="E287">
        <f>'Groep 6'!C44</f>
        <v>0</v>
      </c>
    </row>
    <row r="288" spans="1:5" x14ac:dyDescent="0.55000000000000004">
      <c r="A288">
        <f>'2. Instellingsgegevens'!$C$6</f>
        <v>0</v>
      </c>
      <c r="B288" t="s">
        <v>29</v>
      </c>
      <c r="C288" t="s">
        <v>106</v>
      </c>
      <c r="D288" t="s">
        <v>215</v>
      </c>
      <c r="E288">
        <f>'Groep 6'!C45</f>
        <v>0</v>
      </c>
    </row>
    <row r="289" spans="1:5" x14ac:dyDescent="0.55000000000000004">
      <c r="A289">
        <f>'2. Instellingsgegevens'!$C$6</f>
        <v>0</v>
      </c>
      <c r="B289" t="s">
        <v>29</v>
      </c>
      <c r="C289" t="s">
        <v>251</v>
      </c>
      <c r="D289" t="s">
        <v>215</v>
      </c>
      <c r="E289" t="str">
        <f>'Groep 6'!C46</f>
        <v/>
      </c>
    </row>
    <row r="290" spans="1:5" x14ac:dyDescent="0.55000000000000004">
      <c r="A290">
        <f>'2. Instellingsgegevens'!$C$6</f>
        <v>0</v>
      </c>
      <c r="B290" t="s">
        <v>29</v>
      </c>
      <c r="C290" t="s">
        <v>167</v>
      </c>
      <c r="D290" t="s">
        <v>215</v>
      </c>
      <c r="E290" t="str">
        <f>'Groep 6'!C49</f>
        <v/>
      </c>
    </row>
    <row r="291" spans="1:5" x14ac:dyDescent="0.55000000000000004">
      <c r="A291">
        <f>'2. Instellingsgegevens'!$C$6</f>
        <v>0</v>
      </c>
      <c r="B291" t="s">
        <v>29</v>
      </c>
      <c r="C291" t="s">
        <v>107</v>
      </c>
      <c r="D291" t="s">
        <v>215</v>
      </c>
      <c r="E291" t="str">
        <f>'Groep 6'!C50</f>
        <v/>
      </c>
    </row>
    <row r="292" spans="1:5" x14ac:dyDescent="0.55000000000000004">
      <c r="A292">
        <f>'2. Instellingsgegevens'!$C$6</f>
        <v>0</v>
      </c>
      <c r="B292" t="s">
        <v>29</v>
      </c>
      <c r="C292" t="s">
        <v>178</v>
      </c>
      <c r="D292" t="s">
        <v>215</v>
      </c>
      <c r="E292" t="str">
        <f>'Groep 6'!C51</f>
        <v/>
      </c>
    </row>
    <row r="293" spans="1:5" x14ac:dyDescent="0.55000000000000004">
      <c r="A293">
        <f>'2. Instellingsgegevens'!$C$6</f>
        <v>0</v>
      </c>
      <c r="B293" t="s">
        <v>29</v>
      </c>
      <c r="C293" t="s">
        <v>108</v>
      </c>
      <c r="D293" t="s">
        <v>215</v>
      </c>
      <c r="E293" t="str">
        <f>'Groep 6'!C52</f>
        <v/>
      </c>
    </row>
    <row r="294" spans="1:5" x14ac:dyDescent="0.55000000000000004">
      <c r="A294">
        <f>'2. Instellingsgegevens'!$C$6</f>
        <v>0</v>
      </c>
      <c r="B294" t="s">
        <v>32</v>
      </c>
      <c r="C294" t="s">
        <v>128</v>
      </c>
      <c r="D294" t="s">
        <v>215</v>
      </c>
      <c r="E294">
        <f>'Groep 7'!C3</f>
        <v>0</v>
      </c>
    </row>
    <row r="295" spans="1:5" x14ac:dyDescent="0.55000000000000004">
      <c r="A295">
        <f>'2. Instellingsgegevens'!$C$6</f>
        <v>0</v>
      </c>
      <c r="B295" t="s">
        <v>32</v>
      </c>
      <c r="C295" t="s">
        <v>129</v>
      </c>
      <c r="D295" t="s">
        <v>215</v>
      </c>
      <c r="E295">
        <f>'Groep 7'!C4</f>
        <v>0</v>
      </c>
    </row>
    <row r="296" spans="1:5" x14ac:dyDescent="0.55000000000000004">
      <c r="A296">
        <f>'2. Instellingsgegevens'!$C$6</f>
        <v>0</v>
      </c>
      <c r="B296" t="s">
        <v>32</v>
      </c>
      <c r="C296" t="s">
        <v>235</v>
      </c>
      <c r="D296" t="s">
        <v>215</v>
      </c>
      <c r="E296">
        <f>'Groep 7'!C5</f>
        <v>0</v>
      </c>
    </row>
    <row r="297" spans="1:5" x14ac:dyDescent="0.55000000000000004">
      <c r="A297">
        <f>'2. Instellingsgegevens'!$C$6</f>
        <v>0</v>
      </c>
      <c r="B297" t="s">
        <v>32</v>
      </c>
      <c r="C297" t="s">
        <v>236</v>
      </c>
      <c r="D297" t="s">
        <v>215</v>
      </c>
      <c r="E297">
        <f>'Groep 7'!C7</f>
        <v>0</v>
      </c>
    </row>
    <row r="298" spans="1:5" x14ac:dyDescent="0.55000000000000004">
      <c r="A298">
        <f>'2. Instellingsgegevens'!$C$6</f>
        <v>0</v>
      </c>
      <c r="B298" t="s">
        <v>32</v>
      </c>
      <c r="C298" t="s">
        <v>102</v>
      </c>
      <c r="D298" t="s">
        <v>215</v>
      </c>
      <c r="E298">
        <f>'Groep 7'!C8</f>
        <v>0</v>
      </c>
    </row>
    <row r="299" spans="1:5" x14ac:dyDescent="0.55000000000000004">
      <c r="A299">
        <f>'2. Instellingsgegevens'!$C$6</f>
        <v>0</v>
      </c>
      <c r="B299" t="s">
        <v>32</v>
      </c>
      <c r="C299" t="s">
        <v>237</v>
      </c>
      <c r="D299" t="s">
        <v>215</v>
      </c>
      <c r="E299">
        <f>'Groep 7'!C9</f>
        <v>0</v>
      </c>
    </row>
    <row r="300" spans="1:5" x14ac:dyDescent="0.55000000000000004">
      <c r="A300">
        <f>'2. Instellingsgegevens'!$C$6</f>
        <v>0</v>
      </c>
      <c r="B300" t="s">
        <v>32</v>
      </c>
      <c r="C300" t="s">
        <v>195</v>
      </c>
      <c r="D300" t="s">
        <v>215</v>
      </c>
      <c r="E300">
        <f>'Groep 7'!C10</f>
        <v>0</v>
      </c>
    </row>
    <row r="301" spans="1:5" x14ac:dyDescent="0.55000000000000004">
      <c r="A301">
        <f>'2. Instellingsgegevens'!$C$6</f>
        <v>0</v>
      </c>
      <c r="B301" t="s">
        <v>32</v>
      </c>
      <c r="C301" t="s">
        <v>238</v>
      </c>
      <c r="D301" t="s">
        <v>215</v>
      </c>
      <c r="E301">
        <f>'Groep 7'!C12</f>
        <v>0</v>
      </c>
    </row>
    <row r="302" spans="1:5" x14ac:dyDescent="0.55000000000000004">
      <c r="A302">
        <f>'2. Instellingsgegevens'!$C$6</f>
        <v>0</v>
      </c>
      <c r="B302" t="s">
        <v>32</v>
      </c>
      <c r="C302" t="s">
        <v>198</v>
      </c>
      <c r="D302" t="s">
        <v>215</v>
      </c>
      <c r="E302" s="95">
        <f>'Groep 7'!C13</f>
        <v>0</v>
      </c>
    </row>
    <row r="303" spans="1:5" x14ac:dyDescent="0.55000000000000004">
      <c r="A303">
        <f>'2. Instellingsgegevens'!$C$6</f>
        <v>0</v>
      </c>
      <c r="B303" t="s">
        <v>32</v>
      </c>
      <c r="C303" t="s">
        <v>199</v>
      </c>
      <c r="D303" t="s">
        <v>215</v>
      </c>
      <c r="E303">
        <f>'Groep 7'!C14</f>
        <v>0</v>
      </c>
    </row>
    <row r="304" spans="1:5" x14ac:dyDescent="0.55000000000000004">
      <c r="A304">
        <f>'2. Instellingsgegevens'!$C$6</f>
        <v>0</v>
      </c>
      <c r="B304" t="s">
        <v>32</v>
      </c>
      <c r="C304" t="s">
        <v>200</v>
      </c>
      <c r="D304" t="s">
        <v>215</v>
      </c>
      <c r="E304">
        <f>'Groep 7'!C15</f>
        <v>0</v>
      </c>
    </row>
    <row r="305" spans="1:5" x14ac:dyDescent="0.55000000000000004">
      <c r="A305">
        <f>'2. Instellingsgegevens'!$C$6</f>
        <v>0</v>
      </c>
      <c r="B305" t="s">
        <v>32</v>
      </c>
      <c r="C305" t="s">
        <v>201</v>
      </c>
      <c r="D305" t="s">
        <v>215</v>
      </c>
      <c r="E305">
        <f>'Groep 7'!C16</f>
        <v>0</v>
      </c>
    </row>
    <row r="306" spans="1:5" x14ac:dyDescent="0.55000000000000004">
      <c r="A306">
        <f>'2. Instellingsgegevens'!$C$6</f>
        <v>0</v>
      </c>
      <c r="B306" t="s">
        <v>32</v>
      </c>
      <c r="C306" t="s">
        <v>202</v>
      </c>
      <c r="D306" t="s">
        <v>215</v>
      </c>
      <c r="E306" s="98">
        <f>'Groep 7'!C17</f>
        <v>0</v>
      </c>
    </row>
    <row r="307" spans="1:5" x14ac:dyDescent="0.55000000000000004">
      <c r="A307">
        <f>'2. Instellingsgegevens'!$C$6</f>
        <v>0</v>
      </c>
      <c r="B307" t="s">
        <v>32</v>
      </c>
      <c r="C307" t="s">
        <v>239</v>
      </c>
      <c r="D307" t="s">
        <v>215</v>
      </c>
      <c r="E307" s="98">
        <f>'Groep 7'!C18</f>
        <v>0</v>
      </c>
    </row>
    <row r="308" spans="1:5" x14ac:dyDescent="0.55000000000000004">
      <c r="A308">
        <f>'2. Instellingsgegevens'!$C$6</f>
        <v>0</v>
      </c>
      <c r="B308" t="s">
        <v>32</v>
      </c>
      <c r="C308" t="s">
        <v>5</v>
      </c>
      <c r="D308" t="s">
        <v>215</v>
      </c>
      <c r="E308">
        <f>'Groep 7'!C19</f>
        <v>0</v>
      </c>
    </row>
    <row r="309" spans="1:5" x14ac:dyDescent="0.55000000000000004">
      <c r="A309">
        <f>'2. Instellingsgegevens'!$C$6</f>
        <v>0</v>
      </c>
      <c r="B309" t="s">
        <v>32</v>
      </c>
      <c r="C309" t="s">
        <v>6</v>
      </c>
      <c r="D309" t="s">
        <v>215</v>
      </c>
      <c r="E309" s="99">
        <f>'Groep 7'!C20</f>
        <v>0</v>
      </c>
    </row>
    <row r="310" spans="1:5" x14ac:dyDescent="0.55000000000000004">
      <c r="A310">
        <f>'2. Instellingsgegevens'!$C$6</f>
        <v>0</v>
      </c>
      <c r="B310" t="s">
        <v>32</v>
      </c>
      <c r="C310" t="s">
        <v>240</v>
      </c>
      <c r="D310" t="s">
        <v>215</v>
      </c>
      <c r="E310" s="98">
        <f>'Groep 7'!C22</f>
        <v>0</v>
      </c>
    </row>
    <row r="311" spans="1:5" x14ac:dyDescent="0.55000000000000004">
      <c r="A311">
        <f>'2. Instellingsgegevens'!$C$6</f>
        <v>0</v>
      </c>
      <c r="B311" t="s">
        <v>32</v>
      </c>
      <c r="C311" t="s">
        <v>176</v>
      </c>
      <c r="D311" t="s">
        <v>215</v>
      </c>
      <c r="E311" t="str">
        <f>'Groep 7'!C23</f>
        <v/>
      </c>
    </row>
    <row r="312" spans="1:5" x14ac:dyDescent="0.55000000000000004">
      <c r="A312">
        <f>'2. Instellingsgegevens'!$C$6</f>
        <v>0</v>
      </c>
      <c r="B312" t="s">
        <v>32</v>
      </c>
      <c r="C312" t="s">
        <v>241</v>
      </c>
      <c r="D312" t="s">
        <v>215</v>
      </c>
      <c r="E312">
        <f>'Groep 7'!C24</f>
        <v>0</v>
      </c>
    </row>
    <row r="313" spans="1:5" x14ac:dyDescent="0.55000000000000004">
      <c r="A313">
        <f>'2. Instellingsgegevens'!$C$6</f>
        <v>0</v>
      </c>
      <c r="B313" t="s">
        <v>32</v>
      </c>
      <c r="C313" t="s">
        <v>242</v>
      </c>
      <c r="D313" t="s">
        <v>215</v>
      </c>
      <c r="E313" s="98">
        <f>'Groep 7'!C25</f>
        <v>0</v>
      </c>
    </row>
    <row r="314" spans="1:5" x14ac:dyDescent="0.55000000000000004">
      <c r="A314">
        <f>'2. Instellingsgegevens'!$C$6</f>
        <v>0</v>
      </c>
      <c r="B314" t="s">
        <v>32</v>
      </c>
      <c r="C314" t="s">
        <v>243</v>
      </c>
      <c r="D314" t="s">
        <v>215</v>
      </c>
      <c r="E314" s="98">
        <f>'Groep 7'!C26</f>
        <v>0</v>
      </c>
    </row>
    <row r="315" spans="1:5" x14ac:dyDescent="0.55000000000000004">
      <c r="A315">
        <f>'2. Instellingsgegevens'!$C$6</f>
        <v>0</v>
      </c>
      <c r="B315" t="s">
        <v>32</v>
      </c>
      <c r="C315" t="s">
        <v>244</v>
      </c>
      <c r="D315" t="s">
        <v>215</v>
      </c>
      <c r="E315" s="95">
        <f>'Groep 7'!C27</f>
        <v>0</v>
      </c>
    </row>
    <row r="316" spans="1:5" x14ac:dyDescent="0.55000000000000004">
      <c r="A316">
        <f>'2. Instellingsgegevens'!$C$6</f>
        <v>0</v>
      </c>
      <c r="B316" t="s">
        <v>32</v>
      </c>
      <c r="C316" t="s">
        <v>245</v>
      </c>
      <c r="D316" t="s">
        <v>215</v>
      </c>
      <c r="E316" s="95" t="str">
        <f>'Groep 7'!C28</f>
        <v/>
      </c>
    </row>
    <row r="317" spans="1:5" x14ac:dyDescent="0.55000000000000004">
      <c r="A317">
        <f>'2. Instellingsgegevens'!$C$6</f>
        <v>0</v>
      </c>
      <c r="B317" t="s">
        <v>32</v>
      </c>
      <c r="C317" t="s">
        <v>246</v>
      </c>
      <c r="D317" t="s">
        <v>215</v>
      </c>
      <c r="E317">
        <f>'Groep 7'!C29</f>
        <v>0</v>
      </c>
    </row>
    <row r="318" spans="1:5" x14ac:dyDescent="0.55000000000000004">
      <c r="A318">
        <f>'2. Instellingsgegevens'!$C$6</f>
        <v>0</v>
      </c>
      <c r="B318" t="s">
        <v>32</v>
      </c>
      <c r="C318" t="s">
        <v>204</v>
      </c>
      <c r="D318" t="s">
        <v>215</v>
      </c>
      <c r="E318" s="95">
        <f>'Groep 7'!C30</f>
        <v>0</v>
      </c>
    </row>
    <row r="319" spans="1:5" x14ac:dyDescent="0.55000000000000004">
      <c r="A319">
        <f>'2. Instellingsgegevens'!$C$6</f>
        <v>0</v>
      </c>
      <c r="B319" t="s">
        <v>32</v>
      </c>
      <c r="C319" t="s">
        <v>189</v>
      </c>
      <c r="D319" t="s">
        <v>215</v>
      </c>
      <c r="E319">
        <f>'Groep 7'!C31</f>
        <v>0</v>
      </c>
    </row>
    <row r="320" spans="1:5" x14ac:dyDescent="0.55000000000000004">
      <c r="A320">
        <f>'2. Instellingsgegevens'!$C$6</f>
        <v>0</v>
      </c>
      <c r="B320" t="s">
        <v>32</v>
      </c>
      <c r="C320" t="s">
        <v>254</v>
      </c>
      <c r="D320" t="s">
        <v>215</v>
      </c>
      <c r="E320" s="103">
        <f>'Groep 7'!C32</f>
        <v>0</v>
      </c>
    </row>
    <row r="321" spans="1:5" x14ac:dyDescent="0.55000000000000004">
      <c r="A321">
        <f>'2. Instellingsgegevens'!$C$6</f>
        <v>0</v>
      </c>
      <c r="B321" t="s">
        <v>32</v>
      </c>
      <c r="C321" t="s">
        <v>252</v>
      </c>
      <c r="D321" t="s">
        <v>215</v>
      </c>
      <c r="E321">
        <f>'Groep 7'!C33</f>
        <v>0</v>
      </c>
    </row>
    <row r="322" spans="1:5" x14ac:dyDescent="0.55000000000000004">
      <c r="A322">
        <f>'2. Instellingsgegevens'!$C$6</f>
        <v>0</v>
      </c>
      <c r="B322" t="s">
        <v>32</v>
      </c>
      <c r="C322" t="s">
        <v>181</v>
      </c>
      <c r="D322" t="s">
        <v>215</v>
      </c>
      <c r="E322" s="100" t="str">
        <f>'Groep 7'!C34</f>
        <v/>
      </c>
    </row>
    <row r="323" spans="1:5" x14ac:dyDescent="0.55000000000000004">
      <c r="A323">
        <f>'2. Instellingsgegevens'!$C$6</f>
        <v>0</v>
      </c>
      <c r="B323" t="s">
        <v>32</v>
      </c>
      <c r="C323" t="s">
        <v>143</v>
      </c>
      <c r="D323" t="s">
        <v>215</v>
      </c>
      <c r="E323" t="str">
        <f>'Groep 7'!C35</f>
        <v/>
      </c>
    </row>
    <row r="324" spans="1:5" x14ac:dyDescent="0.55000000000000004">
      <c r="A324">
        <f>'2. Instellingsgegevens'!$C$6</f>
        <v>0</v>
      </c>
      <c r="B324" t="s">
        <v>32</v>
      </c>
      <c r="C324" t="s">
        <v>247</v>
      </c>
      <c r="D324" t="s">
        <v>215</v>
      </c>
      <c r="E324">
        <f>'Groep 7'!C39</f>
        <v>0</v>
      </c>
    </row>
    <row r="325" spans="1:5" x14ac:dyDescent="0.55000000000000004">
      <c r="A325">
        <f>'2. Instellingsgegevens'!$C$6</f>
        <v>0</v>
      </c>
      <c r="B325" t="s">
        <v>32</v>
      </c>
      <c r="C325" t="s">
        <v>179</v>
      </c>
      <c r="D325" t="s">
        <v>215</v>
      </c>
      <c r="E325">
        <f>'Groep 7'!C40</f>
        <v>0</v>
      </c>
    </row>
    <row r="326" spans="1:5" x14ac:dyDescent="0.55000000000000004">
      <c r="A326">
        <f>'2. Instellingsgegevens'!$C$6</f>
        <v>0</v>
      </c>
      <c r="B326" t="s">
        <v>32</v>
      </c>
      <c r="C326" t="s">
        <v>248</v>
      </c>
      <c r="D326" t="s">
        <v>215</v>
      </c>
      <c r="E326">
        <f>'Groep 7'!C41</f>
        <v>0</v>
      </c>
    </row>
    <row r="327" spans="1:5" x14ac:dyDescent="0.55000000000000004">
      <c r="A327">
        <f>'2. Instellingsgegevens'!$C$6</f>
        <v>0</v>
      </c>
      <c r="B327" t="s">
        <v>32</v>
      </c>
      <c r="C327" t="s">
        <v>249</v>
      </c>
      <c r="D327" t="s">
        <v>215</v>
      </c>
      <c r="E327">
        <f>'Groep 7'!C42</f>
        <v>0</v>
      </c>
    </row>
    <row r="328" spans="1:5" x14ac:dyDescent="0.55000000000000004">
      <c r="A328">
        <f>'2. Instellingsgegevens'!$C$6</f>
        <v>0</v>
      </c>
      <c r="B328" t="s">
        <v>32</v>
      </c>
      <c r="C328" t="s">
        <v>250</v>
      </c>
      <c r="D328" t="s">
        <v>215</v>
      </c>
      <c r="E328">
        <f>'Groep 7'!C43</f>
        <v>0</v>
      </c>
    </row>
    <row r="329" spans="1:5" x14ac:dyDescent="0.55000000000000004">
      <c r="A329">
        <f>'2. Instellingsgegevens'!$C$6</f>
        <v>0</v>
      </c>
      <c r="B329" t="s">
        <v>32</v>
      </c>
      <c r="C329" t="s">
        <v>103</v>
      </c>
      <c r="D329" t="s">
        <v>215</v>
      </c>
      <c r="E329">
        <f>'Groep 7'!C44</f>
        <v>0</v>
      </c>
    </row>
    <row r="330" spans="1:5" x14ac:dyDescent="0.55000000000000004">
      <c r="A330">
        <f>'2. Instellingsgegevens'!$C$6</f>
        <v>0</v>
      </c>
      <c r="B330" t="s">
        <v>32</v>
      </c>
      <c r="C330" t="s">
        <v>106</v>
      </c>
      <c r="D330" t="s">
        <v>215</v>
      </c>
      <c r="E330">
        <f>'Groep 7'!C45</f>
        <v>0</v>
      </c>
    </row>
    <row r="331" spans="1:5" x14ac:dyDescent="0.55000000000000004">
      <c r="A331">
        <f>'2. Instellingsgegevens'!$C$6</f>
        <v>0</v>
      </c>
      <c r="B331" t="s">
        <v>32</v>
      </c>
      <c r="C331" t="s">
        <v>251</v>
      </c>
      <c r="D331" t="s">
        <v>215</v>
      </c>
      <c r="E331" t="str">
        <f>'Groep 7'!C46</f>
        <v/>
      </c>
    </row>
    <row r="332" spans="1:5" x14ac:dyDescent="0.55000000000000004">
      <c r="A332">
        <f>'2. Instellingsgegevens'!$C$6</f>
        <v>0</v>
      </c>
      <c r="B332" t="s">
        <v>32</v>
      </c>
      <c r="C332" t="s">
        <v>167</v>
      </c>
      <c r="D332" t="s">
        <v>215</v>
      </c>
      <c r="E332" t="str">
        <f>'Groep 7'!C49</f>
        <v/>
      </c>
    </row>
    <row r="333" spans="1:5" x14ac:dyDescent="0.55000000000000004">
      <c r="A333">
        <f>'2. Instellingsgegevens'!$C$6</f>
        <v>0</v>
      </c>
      <c r="B333" t="s">
        <v>32</v>
      </c>
      <c r="C333" t="s">
        <v>107</v>
      </c>
      <c r="D333" t="s">
        <v>215</v>
      </c>
      <c r="E333" t="str">
        <f>'Groep 7'!C50</f>
        <v/>
      </c>
    </row>
    <row r="334" spans="1:5" x14ac:dyDescent="0.55000000000000004">
      <c r="A334">
        <f>'2. Instellingsgegevens'!$C$6</f>
        <v>0</v>
      </c>
      <c r="B334" t="s">
        <v>32</v>
      </c>
      <c r="C334" t="s">
        <v>178</v>
      </c>
      <c r="D334" t="s">
        <v>215</v>
      </c>
      <c r="E334" t="str">
        <f>'Groep 7'!C51</f>
        <v/>
      </c>
    </row>
    <row r="335" spans="1:5" x14ac:dyDescent="0.55000000000000004">
      <c r="A335">
        <f>'2. Instellingsgegevens'!$C$6</f>
        <v>0</v>
      </c>
      <c r="B335" t="s">
        <v>32</v>
      </c>
      <c r="C335" t="s">
        <v>108</v>
      </c>
      <c r="D335" t="s">
        <v>215</v>
      </c>
      <c r="E335" t="str">
        <f>'Groep 7'!C52</f>
        <v/>
      </c>
    </row>
    <row r="336" spans="1:5" x14ac:dyDescent="0.55000000000000004">
      <c r="A336">
        <f>'2. Instellingsgegevens'!$C$6</f>
        <v>0</v>
      </c>
      <c r="B336" t="s">
        <v>33</v>
      </c>
      <c r="C336" t="s">
        <v>128</v>
      </c>
      <c r="D336" t="s">
        <v>215</v>
      </c>
      <c r="E336">
        <f>'Groep 8'!C3</f>
        <v>0</v>
      </c>
    </row>
    <row r="337" spans="1:5" x14ac:dyDescent="0.55000000000000004">
      <c r="A337">
        <f>'2. Instellingsgegevens'!$C$6</f>
        <v>0</v>
      </c>
      <c r="B337" t="s">
        <v>33</v>
      </c>
      <c r="C337" t="s">
        <v>129</v>
      </c>
      <c r="D337" t="s">
        <v>215</v>
      </c>
      <c r="E337">
        <f>'Groep 8'!C4</f>
        <v>0</v>
      </c>
    </row>
    <row r="338" spans="1:5" x14ac:dyDescent="0.55000000000000004">
      <c r="A338">
        <f>'2. Instellingsgegevens'!$C$6</f>
        <v>0</v>
      </c>
      <c r="B338" t="s">
        <v>33</v>
      </c>
      <c r="C338" t="s">
        <v>235</v>
      </c>
      <c r="D338" t="s">
        <v>215</v>
      </c>
      <c r="E338">
        <f>'Groep 8'!C5</f>
        <v>0</v>
      </c>
    </row>
    <row r="339" spans="1:5" x14ac:dyDescent="0.55000000000000004">
      <c r="A339">
        <f>'2. Instellingsgegevens'!$C$6</f>
        <v>0</v>
      </c>
      <c r="B339" t="s">
        <v>33</v>
      </c>
      <c r="C339" t="s">
        <v>236</v>
      </c>
      <c r="D339" t="s">
        <v>215</v>
      </c>
      <c r="E339">
        <f>'Groep 8'!C7</f>
        <v>0</v>
      </c>
    </row>
    <row r="340" spans="1:5" x14ac:dyDescent="0.55000000000000004">
      <c r="A340">
        <f>'2. Instellingsgegevens'!$C$6</f>
        <v>0</v>
      </c>
      <c r="B340" t="s">
        <v>33</v>
      </c>
      <c r="C340" t="s">
        <v>102</v>
      </c>
      <c r="D340" t="s">
        <v>215</v>
      </c>
      <c r="E340">
        <f>'Groep 8'!C8</f>
        <v>0</v>
      </c>
    </row>
    <row r="341" spans="1:5" x14ac:dyDescent="0.55000000000000004">
      <c r="A341">
        <f>'2. Instellingsgegevens'!$C$6</f>
        <v>0</v>
      </c>
      <c r="B341" t="s">
        <v>33</v>
      </c>
      <c r="C341" t="s">
        <v>237</v>
      </c>
      <c r="D341" t="s">
        <v>215</v>
      </c>
      <c r="E341">
        <f>'Groep 8'!C9</f>
        <v>0</v>
      </c>
    </row>
    <row r="342" spans="1:5" x14ac:dyDescent="0.55000000000000004">
      <c r="A342">
        <f>'2. Instellingsgegevens'!$C$6</f>
        <v>0</v>
      </c>
      <c r="B342" t="s">
        <v>33</v>
      </c>
      <c r="C342" t="s">
        <v>195</v>
      </c>
      <c r="D342" t="s">
        <v>215</v>
      </c>
      <c r="E342">
        <f>'Groep 8'!C10</f>
        <v>0</v>
      </c>
    </row>
    <row r="343" spans="1:5" x14ac:dyDescent="0.55000000000000004">
      <c r="A343">
        <f>'2. Instellingsgegevens'!$C$6</f>
        <v>0</v>
      </c>
      <c r="B343" t="s">
        <v>33</v>
      </c>
      <c r="C343" t="s">
        <v>238</v>
      </c>
      <c r="D343" t="s">
        <v>215</v>
      </c>
      <c r="E343">
        <f>'Groep 8'!C12</f>
        <v>0</v>
      </c>
    </row>
    <row r="344" spans="1:5" x14ac:dyDescent="0.55000000000000004">
      <c r="A344">
        <f>'2. Instellingsgegevens'!$C$6</f>
        <v>0</v>
      </c>
      <c r="B344" t="s">
        <v>33</v>
      </c>
      <c r="C344" t="s">
        <v>198</v>
      </c>
      <c r="D344" t="s">
        <v>215</v>
      </c>
      <c r="E344" s="95">
        <f>'Groep 8'!C13</f>
        <v>0</v>
      </c>
    </row>
    <row r="345" spans="1:5" x14ac:dyDescent="0.55000000000000004">
      <c r="A345">
        <f>'2. Instellingsgegevens'!$C$6</f>
        <v>0</v>
      </c>
      <c r="B345" t="s">
        <v>33</v>
      </c>
      <c r="C345" t="s">
        <v>199</v>
      </c>
      <c r="D345" t="s">
        <v>215</v>
      </c>
      <c r="E345">
        <f>'Groep 8'!C14</f>
        <v>0</v>
      </c>
    </row>
    <row r="346" spans="1:5" x14ac:dyDescent="0.55000000000000004">
      <c r="A346">
        <f>'2. Instellingsgegevens'!$C$6</f>
        <v>0</v>
      </c>
      <c r="B346" t="s">
        <v>33</v>
      </c>
      <c r="C346" t="s">
        <v>200</v>
      </c>
      <c r="D346" t="s">
        <v>215</v>
      </c>
      <c r="E346">
        <f>'Groep 8'!C15</f>
        <v>0</v>
      </c>
    </row>
    <row r="347" spans="1:5" x14ac:dyDescent="0.55000000000000004">
      <c r="A347">
        <f>'2. Instellingsgegevens'!$C$6</f>
        <v>0</v>
      </c>
      <c r="B347" t="s">
        <v>33</v>
      </c>
      <c r="C347" t="s">
        <v>201</v>
      </c>
      <c r="D347" t="s">
        <v>215</v>
      </c>
      <c r="E347">
        <f>'Groep 8'!C16</f>
        <v>0</v>
      </c>
    </row>
    <row r="348" spans="1:5" x14ac:dyDescent="0.55000000000000004">
      <c r="A348">
        <f>'2. Instellingsgegevens'!$C$6</f>
        <v>0</v>
      </c>
      <c r="B348" t="s">
        <v>33</v>
      </c>
      <c r="C348" t="s">
        <v>202</v>
      </c>
      <c r="D348" t="s">
        <v>215</v>
      </c>
      <c r="E348" s="98">
        <f>'Groep 8'!C17</f>
        <v>0</v>
      </c>
    </row>
    <row r="349" spans="1:5" x14ac:dyDescent="0.55000000000000004">
      <c r="A349">
        <f>'2. Instellingsgegevens'!$C$6</f>
        <v>0</v>
      </c>
      <c r="B349" t="s">
        <v>33</v>
      </c>
      <c r="C349" t="s">
        <v>239</v>
      </c>
      <c r="D349" t="s">
        <v>215</v>
      </c>
      <c r="E349" s="98">
        <f>'Groep 8'!C18</f>
        <v>0</v>
      </c>
    </row>
    <row r="350" spans="1:5" x14ac:dyDescent="0.55000000000000004">
      <c r="A350">
        <f>'2. Instellingsgegevens'!$C$6</f>
        <v>0</v>
      </c>
      <c r="B350" t="s">
        <v>33</v>
      </c>
      <c r="C350" t="s">
        <v>5</v>
      </c>
      <c r="D350" t="s">
        <v>215</v>
      </c>
      <c r="E350">
        <f>'Groep 8'!C19</f>
        <v>0</v>
      </c>
    </row>
    <row r="351" spans="1:5" x14ac:dyDescent="0.55000000000000004">
      <c r="A351">
        <f>'2. Instellingsgegevens'!$C$6</f>
        <v>0</v>
      </c>
      <c r="B351" t="s">
        <v>33</v>
      </c>
      <c r="C351" t="s">
        <v>6</v>
      </c>
      <c r="D351" t="s">
        <v>215</v>
      </c>
      <c r="E351" s="99">
        <f>'Groep 8'!C20</f>
        <v>0</v>
      </c>
    </row>
    <row r="352" spans="1:5" x14ac:dyDescent="0.55000000000000004">
      <c r="A352">
        <f>'2. Instellingsgegevens'!$C$6</f>
        <v>0</v>
      </c>
      <c r="B352" t="s">
        <v>33</v>
      </c>
      <c r="C352" t="s">
        <v>240</v>
      </c>
      <c r="D352" t="s">
        <v>215</v>
      </c>
      <c r="E352" s="98">
        <f>'Groep 8'!C22</f>
        <v>0</v>
      </c>
    </row>
    <row r="353" spans="1:5" x14ac:dyDescent="0.55000000000000004">
      <c r="A353">
        <f>'2. Instellingsgegevens'!$C$6</f>
        <v>0</v>
      </c>
      <c r="B353" t="s">
        <v>33</v>
      </c>
      <c r="C353" t="s">
        <v>176</v>
      </c>
      <c r="D353" t="s">
        <v>215</v>
      </c>
      <c r="E353" t="str">
        <f>'Groep 8'!C23</f>
        <v/>
      </c>
    </row>
    <row r="354" spans="1:5" x14ac:dyDescent="0.55000000000000004">
      <c r="A354">
        <f>'2. Instellingsgegevens'!$C$6</f>
        <v>0</v>
      </c>
      <c r="B354" t="s">
        <v>33</v>
      </c>
      <c r="C354" t="s">
        <v>241</v>
      </c>
      <c r="D354" t="s">
        <v>215</v>
      </c>
      <c r="E354">
        <f>'Groep 8'!C24</f>
        <v>0</v>
      </c>
    </row>
    <row r="355" spans="1:5" x14ac:dyDescent="0.55000000000000004">
      <c r="A355">
        <f>'2. Instellingsgegevens'!$C$6</f>
        <v>0</v>
      </c>
      <c r="B355" t="s">
        <v>33</v>
      </c>
      <c r="C355" t="s">
        <v>242</v>
      </c>
      <c r="D355" t="s">
        <v>215</v>
      </c>
      <c r="E355" s="98">
        <f>'Groep 8'!C25</f>
        <v>0</v>
      </c>
    </row>
    <row r="356" spans="1:5" x14ac:dyDescent="0.55000000000000004">
      <c r="A356">
        <f>'2. Instellingsgegevens'!$C$6</f>
        <v>0</v>
      </c>
      <c r="B356" t="s">
        <v>33</v>
      </c>
      <c r="C356" t="s">
        <v>243</v>
      </c>
      <c r="D356" t="s">
        <v>215</v>
      </c>
      <c r="E356" s="98">
        <f>'Groep 8'!C26</f>
        <v>0</v>
      </c>
    </row>
    <row r="357" spans="1:5" x14ac:dyDescent="0.55000000000000004">
      <c r="A357">
        <f>'2. Instellingsgegevens'!$C$6</f>
        <v>0</v>
      </c>
      <c r="B357" t="s">
        <v>33</v>
      </c>
      <c r="C357" t="s">
        <v>244</v>
      </c>
      <c r="D357" t="s">
        <v>215</v>
      </c>
      <c r="E357" s="95">
        <f>'Groep 8'!C27</f>
        <v>0</v>
      </c>
    </row>
    <row r="358" spans="1:5" x14ac:dyDescent="0.55000000000000004">
      <c r="A358">
        <f>'2. Instellingsgegevens'!$C$6</f>
        <v>0</v>
      </c>
      <c r="B358" t="s">
        <v>33</v>
      </c>
      <c r="C358" t="s">
        <v>245</v>
      </c>
      <c r="D358" t="s">
        <v>215</v>
      </c>
      <c r="E358" s="95" t="str">
        <f>'Groep 8'!C28</f>
        <v/>
      </c>
    </row>
    <row r="359" spans="1:5" x14ac:dyDescent="0.55000000000000004">
      <c r="A359">
        <f>'2. Instellingsgegevens'!$C$6</f>
        <v>0</v>
      </c>
      <c r="B359" t="s">
        <v>33</v>
      </c>
      <c r="C359" t="s">
        <v>246</v>
      </c>
      <c r="D359" t="s">
        <v>215</v>
      </c>
      <c r="E359">
        <f>'Groep 8'!C29</f>
        <v>0</v>
      </c>
    </row>
    <row r="360" spans="1:5" x14ac:dyDescent="0.55000000000000004">
      <c r="A360">
        <f>'2. Instellingsgegevens'!$C$6</f>
        <v>0</v>
      </c>
      <c r="B360" t="s">
        <v>33</v>
      </c>
      <c r="C360" t="s">
        <v>204</v>
      </c>
      <c r="D360" t="s">
        <v>215</v>
      </c>
      <c r="E360" s="95">
        <f>'Groep 8'!C30</f>
        <v>0</v>
      </c>
    </row>
    <row r="361" spans="1:5" x14ac:dyDescent="0.55000000000000004">
      <c r="A361">
        <f>'2. Instellingsgegevens'!$C$6</f>
        <v>0</v>
      </c>
      <c r="B361" t="s">
        <v>33</v>
      </c>
      <c r="C361" t="s">
        <v>189</v>
      </c>
      <c r="D361" t="s">
        <v>215</v>
      </c>
      <c r="E361">
        <f>'Groep 8'!C31</f>
        <v>0</v>
      </c>
    </row>
    <row r="362" spans="1:5" x14ac:dyDescent="0.55000000000000004">
      <c r="A362">
        <f>'2. Instellingsgegevens'!$C$6</f>
        <v>0</v>
      </c>
      <c r="B362" t="s">
        <v>33</v>
      </c>
      <c r="C362" t="s">
        <v>254</v>
      </c>
      <c r="D362" t="s">
        <v>215</v>
      </c>
      <c r="E362" s="103">
        <f>'Groep 8'!C32</f>
        <v>0</v>
      </c>
    </row>
    <row r="363" spans="1:5" x14ac:dyDescent="0.55000000000000004">
      <c r="A363">
        <f>'2. Instellingsgegevens'!$C$6</f>
        <v>0</v>
      </c>
      <c r="B363" t="s">
        <v>33</v>
      </c>
      <c r="C363" t="s">
        <v>252</v>
      </c>
      <c r="D363" t="s">
        <v>215</v>
      </c>
      <c r="E363">
        <f>'Groep 8'!C33</f>
        <v>0</v>
      </c>
    </row>
    <row r="364" spans="1:5" x14ac:dyDescent="0.55000000000000004">
      <c r="A364">
        <f>'2. Instellingsgegevens'!$C$6</f>
        <v>0</v>
      </c>
      <c r="B364" t="s">
        <v>33</v>
      </c>
      <c r="C364" t="s">
        <v>181</v>
      </c>
      <c r="D364" t="s">
        <v>215</v>
      </c>
      <c r="E364" s="100" t="str">
        <f>'Groep 8'!C34</f>
        <v/>
      </c>
    </row>
    <row r="365" spans="1:5" x14ac:dyDescent="0.55000000000000004">
      <c r="A365">
        <f>'2. Instellingsgegevens'!$C$6</f>
        <v>0</v>
      </c>
      <c r="B365" t="s">
        <v>33</v>
      </c>
      <c r="C365" t="s">
        <v>143</v>
      </c>
      <c r="D365" t="s">
        <v>215</v>
      </c>
      <c r="E365" t="str">
        <f>'Groep 8'!C35</f>
        <v/>
      </c>
    </row>
    <row r="366" spans="1:5" x14ac:dyDescent="0.55000000000000004">
      <c r="A366">
        <f>'2. Instellingsgegevens'!$C$6</f>
        <v>0</v>
      </c>
      <c r="B366" t="s">
        <v>33</v>
      </c>
      <c r="C366" t="s">
        <v>247</v>
      </c>
      <c r="D366" t="s">
        <v>215</v>
      </c>
      <c r="E366">
        <f>'Groep 8'!C39</f>
        <v>0</v>
      </c>
    </row>
    <row r="367" spans="1:5" x14ac:dyDescent="0.55000000000000004">
      <c r="A367">
        <f>'2. Instellingsgegevens'!$C$6</f>
        <v>0</v>
      </c>
      <c r="B367" t="s">
        <v>33</v>
      </c>
      <c r="C367" t="s">
        <v>179</v>
      </c>
      <c r="D367" t="s">
        <v>215</v>
      </c>
      <c r="E367">
        <f>'Groep 8'!C40</f>
        <v>0</v>
      </c>
    </row>
    <row r="368" spans="1:5" x14ac:dyDescent="0.55000000000000004">
      <c r="A368">
        <f>'2. Instellingsgegevens'!$C$6</f>
        <v>0</v>
      </c>
      <c r="B368" t="s">
        <v>33</v>
      </c>
      <c r="C368" t="s">
        <v>248</v>
      </c>
      <c r="D368" t="s">
        <v>215</v>
      </c>
      <c r="E368">
        <f>'Groep 8'!C41</f>
        <v>0</v>
      </c>
    </row>
    <row r="369" spans="1:5" x14ac:dyDescent="0.55000000000000004">
      <c r="A369">
        <f>'2. Instellingsgegevens'!$C$6</f>
        <v>0</v>
      </c>
      <c r="B369" t="s">
        <v>33</v>
      </c>
      <c r="C369" t="s">
        <v>249</v>
      </c>
      <c r="D369" t="s">
        <v>215</v>
      </c>
      <c r="E369">
        <f>'Groep 8'!C42</f>
        <v>0</v>
      </c>
    </row>
    <row r="370" spans="1:5" x14ac:dyDescent="0.55000000000000004">
      <c r="A370">
        <f>'2. Instellingsgegevens'!$C$6</f>
        <v>0</v>
      </c>
      <c r="B370" t="s">
        <v>33</v>
      </c>
      <c r="C370" t="s">
        <v>250</v>
      </c>
      <c r="D370" t="s">
        <v>215</v>
      </c>
      <c r="E370">
        <f>'Groep 8'!C43</f>
        <v>0</v>
      </c>
    </row>
    <row r="371" spans="1:5" x14ac:dyDescent="0.55000000000000004">
      <c r="A371">
        <f>'2. Instellingsgegevens'!$C$6</f>
        <v>0</v>
      </c>
      <c r="B371" t="s">
        <v>33</v>
      </c>
      <c r="C371" t="s">
        <v>103</v>
      </c>
      <c r="D371" t="s">
        <v>215</v>
      </c>
      <c r="E371">
        <f>'Groep 8'!C44</f>
        <v>0</v>
      </c>
    </row>
    <row r="372" spans="1:5" x14ac:dyDescent="0.55000000000000004">
      <c r="A372">
        <f>'2. Instellingsgegevens'!$C$6</f>
        <v>0</v>
      </c>
      <c r="B372" t="s">
        <v>33</v>
      </c>
      <c r="C372" t="s">
        <v>106</v>
      </c>
      <c r="D372" t="s">
        <v>215</v>
      </c>
      <c r="E372">
        <f>'Groep 8'!C45</f>
        <v>0</v>
      </c>
    </row>
    <row r="373" spans="1:5" x14ac:dyDescent="0.55000000000000004">
      <c r="A373">
        <f>'2. Instellingsgegevens'!$C$6</f>
        <v>0</v>
      </c>
      <c r="B373" t="s">
        <v>33</v>
      </c>
      <c r="C373" t="s">
        <v>251</v>
      </c>
      <c r="D373" t="s">
        <v>215</v>
      </c>
      <c r="E373" t="str">
        <f>'Groep 8'!C46</f>
        <v/>
      </c>
    </row>
    <row r="374" spans="1:5" x14ac:dyDescent="0.55000000000000004">
      <c r="A374">
        <f>'2. Instellingsgegevens'!$C$6</f>
        <v>0</v>
      </c>
      <c r="B374" t="s">
        <v>33</v>
      </c>
      <c r="C374" t="s">
        <v>167</v>
      </c>
      <c r="D374" t="s">
        <v>215</v>
      </c>
      <c r="E374" t="str">
        <f>'Groep 8'!C49</f>
        <v/>
      </c>
    </row>
    <row r="375" spans="1:5" x14ac:dyDescent="0.55000000000000004">
      <c r="A375">
        <f>'2. Instellingsgegevens'!$C$6</f>
        <v>0</v>
      </c>
      <c r="B375" t="s">
        <v>33</v>
      </c>
      <c r="C375" t="s">
        <v>107</v>
      </c>
      <c r="D375" t="s">
        <v>215</v>
      </c>
      <c r="E375" t="str">
        <f>'Groep 8'!C50</f>
        <v/>
      </c>
    </row>
    <row r="376" spans="1:5" x14ac:dyDescent="0.55000000000000004">
      <c r="A376">
        <f>'2. Instellingsgegevens'!$C$6</f>
        <v>0</v>
      </c>
      <c r="B376" t="s">
        <v>33</v>
      </c>
      <c r="C376" t="s">
        <v>178</v>
      </c>
      <c r="D376" t="s">
        <v>215</v>
      </c>
      <c r="E376" t="str">
        <f>'Groep 8'!C51</f>
        <v/>
      </c>
    </row>
    <row r="377" spans="1:5" x14ac:dyDescent="0.55000000000000004">
      <c r="A377">
        <f>'2. Instellingsgegevens'!$C$6</f>
        <v>0</v>
      </c>
      <c r="B377" t="s">
        <v>33</v>
      </c>
      <c r="C377" t="s">
        <v>108</v>
      </c>
      <c r="D377" t="s">
        <v>215</v>
      </c>
      <c r="E377" t="str">
        <f>'Groep 8'!C52</f>
        <v/>
      </c>
    </row>
    <row r="378" spans="1:5" x14ac:dyDescent="0.55000000000000004">
      <c r="A378">
        <f>'2. Instellingsgegevens'!$C$6</f>
        <v>0</v>
      </c>
      <c r="B378" t="s">
        <v>34</v>
      </c>
      <c r="C378" t="s">
        <v>128</v>
      </c>
      <c r="D378" t="s">
        <v>215</v>
      </c>
      <c r="E378">
        <f>'Groep 9'!C3</f>
        <v>0</v>
      </c>
    </row>
    <row r="379" spans="1:5" x14ac:dyDescent="0.55000000000000004">
      <c r="A379">
        <f>'2. Instellingsgegevens'!$C$6</f>
        <v>0</v>
      </c>
      <c r="B379" t="s">
        <v>34</v>
      </c>
      <c r="C379" t="s">
        <v>129</v>
      </c>
      <c r="D379" t="s">
        <v>215</v>
      </c>
      <c r="E379">
        <f>'Groep 9'!C4</f>
        <v>0</v>
      </c>
    </row>
    <row r="380" spans="1:5" x14ac:dyDescent="0.55000000000000004">
      <c r="A380">
        <f>'2. Instellingsgegevens'!$C$6</f>
        <v>0</v>
      </c>
      <c r="B380" t="s">
        <v>34</v>
      </c>
      <c r="C380" t="s">
        <v>235</v>
      </c>
      <c r="D380" t="s">
        <v>215</v>
      </c>
      <c r="E380">
        <f>'Groep 9'!C5</f>
        <v>0</v>
      </c>
    </row>
    <row r="381" spans="1:5" x14ac:dyDescent="0.55000000000000004">
      <c r="A381">
        <f>'2. Instellingsgegevens'!$C$6</f>
        <v>0</v>
      </c>
      <c r="B381" t="s">
        <v>34</v>
      </c>
      <c r="C381" t="s">
        <v>236</v>
      </c>
      <c r="D381" t="s">
        <v>215</v>
      </c>
      <c r="E381">
        <f>'Groep 9'!C7</f>
        <v>0</v>
      </c>
    </row>
    <row r="382" spans="1:5" x14ac:dyDescent="0.55000000000000004">
      <c r="A382">
        <f>'2. Instellingsgegevens'!$C$6</f>
        <v>0</v>
      </c>
      <c r="B382" t="s">
        <v>34</v>
      </c>
      <c r="C382" t="s">
        <v>102</v>
      </c>
      <c r="D382" t="s">
        <v>215</v>
      </c>
      <c r="E382">
        <f>'Groep 9'!C8</f>
        <v>0</v>
      </c>
    </row>
    <row r="383" spans="1:5" x14ac:dyDescent="0.55000000000000004">
      <c r="A383">
        <f>'2. Instellingsgegevens'!$C$6</f>
        <v>0</v>
      </c>
      <c r="B383" t="s">
        <v>34</v>
      </c>
      <c r="C383" t="s">
        <v>237</v>
      </c>
      <c r="D383" t="s">
        <v>215</v>
      </c>
      <c r="E383">
        <f>'Groep 9'!C9</f>
        <v>0</v>
      </c>
    </row>
    <row r="384" spans="1:5" x14ac:dyDescent="0.55000000000000004">
      <c r="A384">
        <f>'2. Instellingsgegevens'!$C$6</f>
        <v>0</v>
      </c>
      <c r="B384" t="s">
        <v>34</v>
      </c>
      <c r="C384" t="s">
        <v>195</v>
      </c>
      <c r="D384" t="s">
        <v>215</v>
      </c>
      <c r="E384">
        <f>'Groep 9'!C10</f>
        <v>0</v>
      </c>
    </row>
    <row r="385" spans="1:5" x14ac:dyDescent="0.55000000000000004">
      <c r="A385">
        <f>'2. Instellingsgegevens'!$C$6</f>
        <v>0</v>
      </c>
      <c r="B385" t="s">
        <v>34</v>
      </c>
      <c r="C385" t="s">
        <v>238</v>
      </c>
      <c r="D385" t="s">
        <v>215</v>
      </c>
      <c r="E385">
        <f>'Groep 9'!C12</f>
        <v>0</v>
      </c>
    </row>
    <row r="386" spans="1:5" x14ac:dyDescent="0.55000000000000004">
      <c r="A386">
        <f>'2. Instellingsgegevens'!$C$6</f>
        <v>0</v>
      </c>
      <c r="B386" t="s">
        <v>34</v>
      </c>
      <c r="C386" t="s">
        <v>198</v>
      </c>
      <c r="D386" t="s">
        <v>215</v>
      </c>
      <c r="E386" s="95">
        <f>'Groep 9'!C13</f>
        <v>0</v>
      </c>
    </row>
    <row r="387" spans="1:5" x14ac:dyDescent="0.55000000000000004">
      <c r="A387">
        <f>'2. Instellingsgegevens'!$C$6</f>
        <v>0</v>
      </c>
      <c r="B387" t="s">
        <v>34</v>
      </c>
      <c r="C387" t="s">
        <v>199</v>
      </c>
      <c r="D387" t="s">
        <v>215</v>
      </c>
      <c r="E387">
        <f>'Groep 9'!C14</f>
        <v>0</v>
      </c>
    </row>
    <row r="388" spans="1:5" x14ac:dyDescent="0.55000000000000004">
      <c r="A388">
        <f>'2. Instellingsgegevens'!$C$6</f>
        <v>0</v>
      </c>
      <c r="B388" t="s">
        <v>34</v>
      </c>
      <c r="C388" t="s">
        <v>200</v>
      </c>
      <c r="D388" t="s">
        <v>215</v>
      </c>
      <c r="E388">
        <f>'Groep 9'!C15</f>
        <v>0</v>
      </c>
    </row>
    <row r="389" spans="1:5" x14ac:dyDescent="0.55000000000000004">
      <c r="A389">
        <f>'2. Instellingsgegevens'!$C$6</f>
        <v>0</v>
      </c>
      <c r="B389" t="s">
        <v>34</v>
      </c>
      <c r="C389" t="s">
        <v>201</v>
      </c>
      <c r="D389" t="s">
        <v>215</v>
      </c>
      <c r="E389">
        <f>'Groep 9'!C16</f>
        <v>0</v>
      </c>
    </row>
    <row r="390" spans="1:5" x14ac:dyDescent="0.55000000000000004">
      <c r="A390">
        <f>'2. Instellingsgegevens'!$C$6</f>
        <v>0</v>
      </c>
      <c r="B390" t="s">
        <v>34</v>
      </c>
      <c r="C390" t="s">
        <v>202</v>
      </c>
      <c r="D390" t="s">
        <v>215</v>
      </c>
      <c r="E390" s="98">
        <f>'Groep 9'!C17</f>
        <v>0</v>
      </c>
    </row>
    <row r="391" spans="1:5" x14ac:dyDescent="0.55000000000000004">
      <c r="A391">
        <f>'2. Instellingsgegevens'!$C$6</f>
        <v>0</v>
      </c>
      <c r="B391" t="s">
        <v>34</v>
      </c>
      <c r="C391" t="s">
        <v>239</v>
      </c>
      <c r="D391" t="s">
        <v>215</v>
      </c>
      <c r="E391" s="98">
        <f>'Groep 9'!C18</f>
        <v>0</v>
      </c>
    </row>
    <row r="392" spans="1:5" x14ac:dyDescent="0.55000000000000004">
      <c r="A392">
        <f>'2. Instellingsgegevens'!$C$6</f>
        <v>0</v>
      </c>
      <c r="B392" t="s">
        <v>34</v>
      </c>
      <c r="C392" t="s">
        <v>5</v>
      </c>
      <c r="D392" t="s">
        <v>215</v>
      </c>
      <c r="E392">
        <f>'Groep 9'!C19</f>
        <v>0</v>
      </c>
    </row>
    <row r="393" spans="1:5" x14ac:dyDescent="0.55000000000000004">
      <c r="A393">
        <f>'2. Instellingsgegevens'!$C$6</f>
        <v>0</v>
      </c>
      <c r="B393" t="s">
        <v>34</v>
      </c>
      <c r="C393" t="s">
        <v>6</v>
      </c>
      <c r="D393" t="s">
        <v>215</v>
      </c>
      <c r="E393" s="99">
        <f>'Groep 9'!C20</f>
        <v>0</v>
      </c>
    </row>
    <row r="394" spans="1:5" x14ac:dyDescent="0.55000000000000004">
      <c r="A394">
        <f>'2. Instellingsgegevens'!$C$6</f>
        <v>0</v>
      </c>
      <c r="B394" t="s">
        <v>34</v>
      </c>
      <c r="C394" t="s">
        <v>240</v>
      </c>
      <c r="D394" t="s">
        <v>215</v>
      </c>
      <c r="E394" s="98">
        <f>'Groep 9'!C22</f>
        <v>0</v>
      </c>
    </row>
    <row r="395" spans="1:5" x14ac:dyDescent="0.55000000000000004">
      <c r="A395">
        <f>'2. Instellingsgegevens'!$C$6</f>
        <v>0</v>
      </c>
      <c r="B395" t="s">
        <v>34</v>
      </c>
      <c r="C395" t="s">
        <v>176</v>
      </c>
      <c r="D395" t="s">
        <v>215</v>
      </c>
      <c r="E395" t="str">
        <f>'Groep 9'!C23</f>
        <v/>
      </c>
    </row>
    <row r="396" spans="1:5" x14ac:dyDescent="0.55000000000000004">
      <c r="A396">
        <f>'2. Instellingsgegevens'!$C$6</f>
        <v>0</v>
      </c>
      <c r="B396" t="s">
        <v>34</v>
      </c>
      <c r="C396" t="s">
        <v>241</v>
      </c>
      <c r="D396" t="s">
        <v>215</v>
      </c>
      <c r="E396">
        <f>'Groep 9'!C24</f>
        <v>0</v>
      </c>
    </row>
    <row r="397" spans="1:5" x14ac:dyDescent="0.55000000000000004">
      <c r="A397">
        <f>'2. Instellingsgegevens'!$C$6</f>
        <v>0</v>
      </c>
      <c r="B397" t="s">
        <v>34</v>
      </c>
      <c r="C397" t="s">
        <v>242</v>
      </c>
      <c r="D397" t="s">
        <v>215</v>
      </c>
      <c r="E397" s="98">
        <f>'Groep 9'!C25</f>
        <v>0</v>
      </c>
    </row>
    <row r="398" spans="1:5" x14ac:dyDescent="0.55000000000000004">
      <c r="A398">
        <f>'2. Instellingsgegevens'!$C$6</f>
        <v>0</v>
      </c>
      <c r="B398" t="s">
        <v>34</v>
      </c>
      <c r="C398" t="s">
        <v>243</v>
      </c>
      <c r="D398" t="s">
        <v>215</v>
      </c>
      <c r="E398" s="98">
        <f>'Groep 9'!C26</f>
        <v>0</v>
      </c>
    </row>
    <row r="399" spans="1:5" x14ac:dyDescent="0.55000000000000004">
      <c r="A399">
        <f>'2. Instellingsgegevens'!$C$6</f>
        <v>0</v>
      </c>
      <c r="B399" t="s">
        <v>34</v>
      </c>
      <c r="C399" t="s">
        <v>244</v>
      </c>
      <c r="D399" t="s">
        <v>215</v>
      </c>
      <c r="E399" s="95">
        <f>'Groep 9'!C27</f>
        <v>0</v>
      </c>
    </row>
    <row r="400" spans="1:5" x14ac:dyDescent="0.55000000000000004">
      <c r="A400">
        <f>'2. Instellingsgegevens'!$C$6</f>
        <v>0</v>
      </c>
      <c r="B400" t="s">
        <v>34</v>
      </c>
      <c r="C400" t="s">
        <v>245</v>
      </c>
      <c r="D400" t="s">
        <v>215</v>
      </c>
      <c r="E400" s="95" t="str">
        <f>'Groep 9'!C28</f>
        <v/>
      </c>
    </row>
    <row r="401" spans="1:5" x14ac:dyDescent="0.55000000000000004">
      <c r="A401">
        <f>'2. Instellingsgegevens'!$C$6</f>
        <v>0</v>
      </c>
      <c r="B401" t="s">
        <v>34</v>
      </c>
      <c r="C401" t="s">
        <v>246</v>
      </c>
      <c r="D401" t="s">
        <v>215</v>
      </c>
      <c r="E401">
        <f>'Groep 9'!C29</f>
        <v>0</v>
      </c>
    </row>
    <row r="402" spans="1:5" x14ac:dyDescent="0.55000000000000004">
      <c r="A402">
        <f>'2. Instellingsgegevens'!$C$6</f>
        <v>0</v>
      </c>
      <c r="B402" t="s">
        <v>34</v>
      </c>
      <c r="C402" t="s">
        <v>204</v>
      </c>
      <c r="D402" t="s">
        <v>215</v>
      </c>
      <c r="E402" s="95">
        <f>'Groep 9'!C30</f>
        <v>0</v>
      </c>
    </row>
    <row r="403" spans="1:5" x14ac:dyDescent="0.55000000000000004">
      <c r="A403">
        <f>'2. Instellingsgegevens'!$C$6</f>
        <v>0</v>
      </c>
      <c r="B403" t="s">
        <v>34</v>
      </c>
      <c r="C403" t="s">
        <v>189</v>
      </c>
      <c r="D403" t="s">
        <v>215</v>
      </c>
      <c r="E403">
        <f>'Groep 9'!C31</f>
        <v>0</v>
      </c>
    </row>
    <row r="404" spans="1:5" x14ac:dyDescent="0.55000000000000004">
      <c r="A404">
        <f>'2. Instellingsgegevens'!$C$6</f>
        <v>0</v>
      </c>
      <c r="B404" t="s">
        <v>34</v>
      </c>
      <c r="C404" t="s">
        <v>254</v>
      </c>
      <c r="D404" t="s">
        <v>215</v>
      </c>
      <c r="E404" s="103">
        <f>'Groep 9'!C32</f>
        <v>0</v>
      </c>
    </row>
    <row r="405" spans="1:5" x14ac:dyDescent="0.55000000000000004">
      <c r="A405">
        <f>'2. Instellingsgegevens'!$C$6</f>
        <v>0</v>
      </c>
      <c r="B405" t="s">
        <v>34</v>
      </c>
      <c r="C405" t="s">
        <v>252</v>
      </c>
      <c r="D405" t="s">
        <v>215</v>
      </c>
      <c r="E405">
        <f>'Groep 9'!C33</f>
        <v>0</v>
      </c>
    </row>
    <row r="406" spans="1:5" x14ac:dyDescent="0.55000000000000004">
      <c r="A406">
        <f>'2. Instellingsgegevens'!$C$6</f>
        <v>0</v>
      </c>
      <c r="B406" t="s">
        <v>34</v>
      </c>
      <c r="C406" t="s">
        <v>181</v>
      </c>
      <c r="D406" t="s">
        <v>215</v>
      </c>
      <c r="E406" s="100" t="str">
        <f>'Groep 9'!C34</f>
        <v/>
      </c>
    </row>
    <row r="407" spans="1:5" x14ac:dyDescent="0.55000000000000004">
      <c r="A407">
        <f>'2. Instellingsgegevens'!$C$6</f>
        <v>0</v>
      </c>
      <c r="B407" t="s">
        <v>34</v>
      </c>
      <c r="C407" t="s">
        <v>143</v>
      </c>
      <c r="D407" t="s">
        <v>215</v>
      </c>
      <c r="E407" t="str">
        <f>'Groep 9'!C35</f>
        <v/>
      </c>
    </row>
    <row r="408" spans="1:5" x14ac:dyDescent="0.55000000000000004">
      <c r="A408">
        <f>'2. Instellingsgegevens'!$C$6</f>
        <v>0</v>
      </c>
      <c r="B408" t="s">
        <v>34</v>
      </c>
      <c r="C408" t="s">
        <v>247</v>
      </c>
      <c r="D408" t="s">
        <v>215</v>
      </c>
      <c r="E408">
        <f>'Groep 9'!C39</f>
        <v>0</v>
      </c>
    </row>
    <row r="409" spans="1:5" x14ac:dyDescent="0.55000000000000004">
      <c r="A409">
        <f>'2. Instellingsgegevens'!$C$6</f>
        <v>0</v>
      </c>
      <c r="B409" t="s">
        <v>34</v>
      </c>
      <c r="C409" t="s">
        <v>179</v>
      </c>
      <c r="D409" t="s">
        <v>215</v>
      </c>
      <c r="E409">
        <f>'Groep 9'!C40</f>
        <v>0</v>
      </c>
    </row>
    <row r="410" spans="1:5" x14ac:dyDescent="0.55000000000000004">
      <c r="A410">
        <f>'2. Instellingsgegevens'!$C$6</f>
        <v>0</v>
      </c>
      <c r="B410" t="s">
        <v>34</v>
      </c>
      <c r="C410" t="s">
        <v>248</v>
      </c>
      <c r="D410" t="s">
        <v>215</v>
      </c>
      <c r="E410">
        <f>'Groep 9'!C41</f>
        <v>0</v>
      </c>
    </row>
    <row r="411" spans="1:5" x14ac:dyDescent="0.55000000000000004">
      <c r="A411">
        <f>'2. Instellingsgegevens'!$C$6</f>
        <v>0</v>
      </c>
      <c r="B411" t="s">
        <v>34</v>
      </c>
      <c r="C411" t="s">
        <v>249</v>
      </c>
      <c r="D411" t="s">
        <v>215</v>
      </c>
      <c r="E411">
        <f>'Groep 9'!C42</f>
        <v>0</v>
      </c>
    </row>
    <row r="412" spans="1:5" x14ac:dyDescent="0.55000000000000004">
      <c r="A412">
        <f>'2. Instellingsgegevens'!$C$6</f>
        <v>0</v>
      </c>
      <c r="B412" t="s">
        <v>34</v>
      </c>
      <c r="C412" t="s">
        <v>250</v>
      </c>
      <c r="D412" t="s">
        <v>215</v>
      </c>
      <c r="E412">
        <f>'Groep 9'!C43</f>
        <v>0</v>
      </c>
    </row>
    <row r="413" spans="1:5" x14ac:dyDescent="0.55000000000000004">
      <c r="A413">
        <f>'2. Instellingsgegevens'!$C$6</f>
        <v>0</v>
      </c>
      <c r="B413" t="s">
        <v>34</v>
      </c>
      <c r="C413" t="s">
        <v>103</v>
      </c>
      <c r="D413" t="s">
        <v>215</v>
      </c>
      <c r="E413">
        <f>'Groep 9'!C44</f>
        <v>0</v>
      </c>
    </row>
    <row r="414" spans="1:5" x14ac:dyDescent="0.55000000000000004">
      <c r="A414">
        <f>'2. Instellingsgegevens'!$C$6</f>
        <v>0</v>
      </c>
      <c r="B414" t="s">
        <v>34</v>
      </c>
      <c r="C414" t="s">
        <v>106</v>
      </c>
      <c r="D414" t="s">
        <v>215</v>
      </c>
      <c r="E414">
        <f>'Groep 9'!C45</f>
        <v>0</v>
      </c>
    </row>
    <row r="415" spans="1:5" x14ac:dyDescent="0.55000000000000004">
      <c r="A415">
        <f>'2. Instellingsgegevens'!$C$6</f>
        <v>0</v>
      </c>
      <c r="B415" t="s">
        <v>34</v>
      </c>
      <c r="C415" t="s">
        <v>251</v>
      </c>
      <c r="D415" t="s">
        <v>215</v>
      </c>
      <c r="E415" t="str">
        <f>'Groep 9'!C46</f>
        <v/>
      </c>
    </row>
    <row r="416" spans="1:5" x14ac:dyDescent="0.55000000000000004">
      <c r="A416">
        <f>'2. Instellingsgegevens'!$C$6</f>
        <v>0</v>
      </c>
      <c r="B416" t="s">
        <v>34</v>
      </c>
      <c r="C416" t="s">
        <v>167</v>
      </c>
      <c r="D416" t="s">
        <v>215</v>
      </c>
      <c r="E416" t="str">
        <f>'Groep 9'!C49</f>
        <v/>
      </c>
    </row>
    <row r="417" spans="1:5" x14ac:dyDescent="0.55000000000000004">
      <c r="A417">
        <f>'2. Instellingsgegevens'!$C$6</f>
        <v>0</v>
      </c>
      <c r="B417" t="s">
        <v>34</v>
      </c>
      <c r="C417" t="s">
        <v>107</v>
      </c>
      <c r="D417" t="s">
        <v>215</v>
      </c>
      <c r="E417" t="str">
        <f>'Groep 9'!C50</f>
        <v/>
      </c>
    </row>
    <row r="418" spans="1:5" x14ac:dyDescent="0.55000000000000004">
      <c r="A418">
        <f>'2. Instellingsgegevens'!$C$6</f>
        <v>0</v>
      </c>
      <c r="B418" t="s">
        <v>34</v>
      </c>
      <c r="C418" t="s">
        <v>178</v>
      </c>
      <c r="D418" t="s">
        <v>215</v>
      </c>
      <c r="E418" t="str">
        <f>'Groep 9'!C51</f>
        <v/>
      </c>
    </row>
    <row r="419" spans="1:5" x14ac:dyDescent="0.55000000000000004">
      <c r="A419">
        <f>'2. Instellingsgegevens'!$C$6</f>
        <v>0</v>
      </c>
      <c r="B419" t="s">
        <v>34</v>
      </c>
      <c r="C419" t="s">
        <v>108</v>
      </c>
      <c r="D419" t="s">
        <v>215</v>
      </c>
      <c r="E419" t="str">
        <f>'Groep 9'!C52</f>
        <v/>
      </c>
    </row>
    <row r="420" spans="1:5" x14ac:dyDescent="0.55000000000000004">
      <c r="A420">
        <f>'2. Instellingsgegevens'!$C$6</f>
        <v>0</v>
      </c>
      <c r="B420" t="s">
        <v>35</v>
      </c>
      <c r="C420" t="s">
        <v>128</v>
      </c>
      <c r="D420" t="s">
        <v>215</v>
      </c>
      <c r="E420">
        <f>'Groep 10'!C3</f>
        <v>0</v>
      </c>
    </row>
    <row r="421" spans="1:5" x14ac:dyDescent="0.55000000000000004">
      <c r="A421">
        <f>'2. Instellingsgegevens'!$C$6</f>
        <v>0</v>
      </c>
      <c r="B421" t="s">
        <v>35</v>
      </c>
      <c r="C421" t="s">
        <v>129</v>
      </c>
      <c r="D421" t="s">
        <v>215</v>
      </c>
      <c r="E421">
        <f>'Groep 10'!C4</f>
        <v>0</v>
      </c>
    </row>
    <row r="422" spans="1:5" x14ac:dyDescent="0.55000000000000004">
      <c r="A422">
        <f>'2. Instellingsgegevens'!$C$6</f>
        <v>0</v>
      </c>
      <c r="B422" t="s">
        <v>35</v>
      </c>
      <c r="C422" t="s">
        <v>235</v>
      </c>
      <c r="D422" t="s">
        <v>215</v>
      </c>
      <c r="E422">
        <f>'Groep 10'!C5</f>
        <v>0</v>
      </c>
    </row>
    <row r="423" spans="1:5" x14ac:dyDescent="0.55000000000000004">
      <c r="A423">
        <f>'2. Instellingsgegevens'!$C$6</f>
        <v>0</v>
      </c>
      <c r="B423" t="s">
        <v>35</v>
      </c>
      <c r="C423" t="s">
        <v>236</v>
      </c>
      <c r="D423" t="s">
        <v>215</v>
      </c>
      <c r="E423">
        <f>'Groep 10'!C7</f>
        <v>0</v>
      </c>
    </row>
    <row r="424" spans="1:5" x14ac:dyDescent="0.55000000000000004">
      <c r="A424">
        <f>'2. Instellingsgegevens'!$C$6</f>
        <v>0</v>
      </c>
      <c r="B424" t="s">
        <v>35</v>
      </c>
      <c r="C424" t="s">
        <v>102</v>
      </c>
      <c r="D424" t="s">
        <v>215</v>
      </c>
      <c r="E424">
        <f>'Groep 10'!C8</f>
        <v>0</v>
      </c>
    </row>
    <row r="425" spans="1:5" x14ac:dyDescent="0.55000000000000004">
      <c r="A425">
        <f>'2. Instellingsgegevens'!$C$6</f>
        <v>0</v>
      </c>
      <c r="B425" t="s">
        <v>35</v>
      </c>
      <c r="C425" t="s">
        <v>237</v>
      </c>
      <c r="D425" t="s">
        <v>215</v>
      </c>
      <c r="E425">
        <f>'Groep 10'!C9</f>
        <v>0</v>
      </c>
    </row>
    <row r="426" spans="1:5" x14ac:dyDescent="0.55000000000000004">
      <c r="A426">
        <f>'2. Instellingsgegevens'!$C$6</f>
        <v>0</v>
      </c>
      <c r="B426" t="s">
        <v>35</v>
      </c>
      <c r="C426" t="s">
        <v>195</v>
      </c>
      <c r="D426" t="s">
        <v>215</v>
      </c>
      <c r="E426">
        <f>'Groep 10'!C10</f>
        <v>0</v>
      </c>
    </row>
    <row r="427" spans="1:5" x14ac:dyDescent="0.55000000000000004">
      <c r="A427">
        <f>'2. Instellingsgegevens'!$C$6</f>
        <v>0</v>
      </c>
      <c r="B427" t="s">
        <v>35</v>
      </c>
      <c r="C427" t="s">
        <v>238</v>
      </c>
      <c r="D427" t="s">
        <v>215</v>
      </c>
      <c r="E427">
        <f>'Groep 10'!C12</f>
        <v>0</v>
      </c>
    </row>
    <row r="428" spans="1:5" x14ac:dyDescent="0.55000000000000004">
      <c r="A428">
        <f>'2. Instellingsgegevens'!$C$6</f>
        <v>0</v>
      </c>
      <c r="B428" t="s">
        <v>35</v>
      </c>
      <c r="C428" t="s">
        <v>198</v>
      </c>
      <c r="D428" t="s">
        <v>215</v>
      </c>
      <c r="E428" s="95">
        <f>'Groep 10'!C13</f>
        <v>0</v>
      </c>
    </row>
    <row r="429" spans="1:5" x14ac:dyDescent="0.55000000000000004">
      <c r="A429">
        <f>'2. Instellingsgegevens'!$C$6</f>
        <v>0</v>
      </c>
      <c r="B429" t="s">
        <v>35</v>
      </c>
      <c r="C429" t="s">
        <v>199</v>
      </c>
      <c r="D429" t="s">
        <v>215</v>
      </c>
      <c r="E429">
        <f>'Groep 10'!C14</f>
        <v>0</v>
      </c>
    </row>
    <row r="430" spans="1:5" x14ac:dyDescent="0.55000000000000004">
      <c r="A430">
        <f>'2. Instellingsgegevens'!$C$6</f>
        <v>0</v>
      </c>
      <c r="B430" t="s">
        <v>35</v>
      </c>
      <c r="C430" t="s">
        <v>200</v>
      </c>
      <c r="D430" t="s">
        <v>215</v>
      </c>
      <c r="E430">
        <f>'Groep 10'!C15</f>
        <v>0</v>
      </c>
    </row>
    <row r="431" spans="1:5" x14ac:dyDescent="0.55000000000000004">
      <c r="A431">
        <f>'2. Instellingsgegevens'!$C$6</f>
        <v>0</v>
      </c>
      <c r="B431" t="s">
        <v>35</v>
      </c>
      <c r="C431" t="s">
        <v>201</v>
      </c>
      <c r="D431" t="s">
        <v>215</v>
      </c>
      <c r="E431">
        <f>'Groep 10'!C16</f>
        <v>0</v>
      </c>
    </row>
    <row r="432" spans="1:5" x14ac:dyDescent="0.55000000000000004">
      <c r="A432">
        <f>'2. Instellingsgegevens'!$C$6</f>
        <v>0</v>
      </c>
      <c r="B432" t="s">
        <v>35</v>
      </c>
      <c r="C432" t="s">
        <v>202</v>
      </c>
      <c r="D432" t="s">
        <v>215</v>
      </c>
      <c r="E432" s="98">
        <f>'Groep 10'!C17</f>
        <v>0</v>
      </c>
    </row>
    <row r="433" spans="1:5" x14ac:dyDescent="0.55000000000000004">
      <c r="A433">
        <f>'2. Instellingsgegevens'!$C$6</f>
        <v>0</v>
      </c>
      <c r="B433" t="s">
        <v>35</v>
      </c>
      <c r="C433" t="s">
        <v>239</v>
      </c>
      <c r="D433" t="s">
        <v>215</v>
      </c>
      <c r="E433" s="98">
        <f>'Groep 10'!C18</f>
        <v>0</v>
      </c>
    </row>
    <row r="434" spans="1:5" x14ac:dyDescent="0.55000000000000004">
      <c r="A434">
        <f>'2. Instellingsgegevens'!$C$6</f>
        <v>0</v>
      </c>
      <c r="B434" t="s">
        <v>35</v>
      </c>
      <c r="C434" t="s">
        <v>5</v>
      </c>
      <c r="D434" t="s">
        <v>215</v>
      </c>
      <c r="E434">
        <f>'Groep 10'!C19</f>
        <v>0</v>
      </c>
    </row>
    <row r="435" spans="1:5" x14ac:dyDescent="0.55000000000000004">
      <c r="A435">
        <f>'2. Instellingsgegevens'!$C$6</f>
        <v>0</v>
      </c>
      <c r="B435" t="s">
        <v>35</v>
      </c>
      <c r="C435" t="s">
        <v>6</v>
      </c>
      <c r="D435" t="s">
        <v>215</v>
      </c>
      <c r="E435" s="99">
        <f>'Groep 10'!C20</f>
        <v>0</v>
      </c>
    </row>
    <row r="436" spans="1:5" x14ac:dyDescent="0.55000000000000004">
      <c r="A436">
        <f>'2. Instellingsgegevens'!$C$6</f>
        <v>0</v>
      </c>
      <c r="B436" t="s">
        <v>35</v>
      </c>
      <c r="C436" t="s">
        <v>240</v>
      </c>
      <c r="D436" t="s">
        <v>215</v>
      </c>
      <c r="E436" s="98">
        <f>'Groep 10'!C22</f>
        <v>0</v>
      </c>
    </row>
    <row r="437" spans="1:5" x14ac:dyDescent="0.55000000000000004">
      <c r="A437">
        <f>'2. Instellingsgegevens'!$C$6</f>
        <v>0</v>
      </c>
      <c r="B437" t="s">
        <v>35</v>
      </c>
      <c r="C437" t="s">
        <v>176</v>
      </c>
      <c r="D437" t="s">
        <v>215</v>
      </c>
      <c r="E437" t="str">
        <f>'Groep 10'!C23</f>
        <v/>
      </c>
    </row>
    <row r="438" spans="1:5" x14ac:dyDescent="0.55000000000000004">
      <c r="A438">
        <f>'2. Instellingsgegevens'!$C$6</f>
        <v>0</v>
      </c>
      <c r="B438" t="s">
        <v>35</v>
      </c>
      <c r="C438" t="s">
        <v>241</v>
      </c>
      <c r="D438" t="s">
        <v>215</v>
      </c>
      <c r="E438">
        <f>'Groep 10'!C24</f>
        <v>0</v>
      </c>
    </row>
    <row r="439" spans="1:5" x14ac:dyDescent="0.55000000000000004">
      <c r="A439">
        <f>'2. Instellingsgegevens'!$C$6</f>
        <v>0</v>
      </c>
      <c r="B439" t="s">
        <v>35</v>
      </c>
      <c r="C439" t="s">
        <v>242</v>
      </c>
      <c r="D439" t="s">
        <v>215</v>
      </c>
      <c r="E439" s="98">
        <f>'Groep 10'!C25</f>
        <v>0</v>
      </c>
    </row>
    <row r="440" spans="1:5" x14ac:dyDescent="0.55000000000000004">
      <c r="A440">
        <f>'2. Instellingsgegevens'!$C$6</f>
        <v>0</v>
      </c>
      <c r="B440" t="s">
        <v>35</v>
      </c>
      <c r="C440" t="s">
        <v>243</v>
      </c>
      <c r="D440" t="s">
        <v>215</v>
      </c>
      <c r="E440" s="98">
        <f>'Groep 10'!C26</f>
        <v>0</v>
      </c>
    </row>
    <row r="441" spans="1:5" x14ac:dyDescent="0.55000000000000004">
      <c r="A441">
        <f>'2. Instellingsgegevens'!$C$6</f>
        <v>0</v>
      </c>
      <c r="B441" t="s">
        <v>35</v>
      </c>
      <c r="C441" t="s">
        <v>244</v>
      </c>
      <c r="D441" t="s">
        <v>215</v>
      </c>
      <c r="E441" s="95">
        <f>'Groep 10'!C27</f>
        <v>0</v>
      </c>
    </row>
    <row r="442" spans="1:5" x14ac:dyDescent="0.55000000000000004">
      <c r="A442">
        <f>'2. Instellingsgegevens'!$C$6</f>
        <v>0</v>
      </c>
      <c r="B442" t="s">
        <v>35</v>
      </c>
      <c r="C442" t="s">
        <v>245</v>
      </c>
      <c r="D442" t="s">
        <v>215</v>
      </c>
      <c r="E442" s="95" t="str">
        <f>'Groep 10'!C28</f>
        <v/>
      </c>
    </row>
    <row r="443" spans="1:5" x14ac:dyDescent="0.55000000000000004">
      <c r="A443">
        <f>'2. Instellingsgegevens'!$C$6</f>
        <v>0</v>
      </c>
      <c r="B443" t="s">
        <v>35</v>
      </c>
      <c r="C443" t="s">
        <v>246</v>
      </c>
      <c r="D443" t="s">
        <v>215</v>
      </c>
      <c r="E443">
        <f>'Groep 10'!C29</f>
        <v>0</v>
      </c>
    </row>
    <row r="444" spans="1:5" x14ac:dyDescent="0.55000000000000004">
      <c r="A444">
        <f>'2. Instellingsgegevens'!$C$6</f>
        <v>0</v>
      </c>
      <c r="B444" t="s">
        <v>35</v>
      </c>
      <c r="C444" t="s">
        <v>204</v>
      </c>
      <c r="D444" t="s">
        <v>215</v>
      </c>
      <c r="E444" s="95">
        <f>'Groep 10'!C30</f>
        <v>0</v>
      </c>
    </row>
    <row r="445" spans="1:5" x14ac:dyDescent="0.55000000000000004">
      <c r="A445">
        <f>'2. Instellingsgegevens'!$C$6</f>
        <v>0</v>
      </c>
      <c r="B445" t="s">
        <v>35</v>
      </c>
      <c r="C445" t="s">
        <v>189</v>
      </c>
      <c r="D445" t="s">
        <v>215</v>
      </c>
      <c r="E445">
        <f>'Groep 10'!C31</f>
        <v>0</v>
      </c>
    </row>
    <row r="446" spans="1:5" x14ac:dyDescent="0.55000000000000004">
      <c r="A446">
        <f>'2. Instellingsgegevens'!$C$6</f>
        <v>0</v>
      </c>
      <c r="B446" t="s">
        <v>35</v>
      </c>
      <c r="C446" t="s">
        <v>254</v>
      </c>
      <c r="D446" t="s">
        <v>215</v>
      </c>
      <c r="E446" s="103">
        <f>'Groep 10'!C32</f>
        <v>0</v>
      </c>
    </row>
    <row r="447" spans="1:5" x14ac:dyDescent="0.55000000000000004">
      <c r="A447">
        <f>'2. Instellingsgegevens'!$C$6</f>
        <v>0</v>
      </c>
      <c r="B447" t="s">
        <v>35</v>
      </c>
      <c r="C447" t="s">
        <v>252</v>
      </c>
      <c r="D447" t="s">
        <v>215</v>
      </c>
      <c r="E447">
        <f>'Groep 10'!C33</f>
        <v>0</v>
      </c>
    </row>
    <row r="448" spans="1:5" x14ac:dyDescent="0.55000000000000004">
      <c r="A448">
        <f>'2. Instellingsgegevens'!$C$6</f>
        <v>0</v>
      </c>
      <c r="B448" t="s">
        <v>35</v>
      </c>
      <c r="C448" t="s">
        <v>181</v>
      </c>
      <c r="D448" t="s">
        <v>215</v>
      </c>
      <c r="E448" s="100" t="str">
        <f>'Groep 10'!C34</f>
        <v/>
      </c>
    </row>
    <row r="449" spans="1:5" x14ac:dyDescent="0.55000000000000004">
      <c r="A449">
        <f>'2. Instellingsgegevens'!$C$6</f>
        <v>0</v>
      </c>
      <c r="B449" t="s">
        <v>35</v>
      </c>
      <c r="C449" t="s">
        <v>143</v>
      </c>
      <c r="D449" t="s">
        <v>215</v>
      </c>
      <c r="E449" t="str">
        <f>'Groep 10'!C35</f>
        <v/>
      </c>
    </row>
    <row r="450" spans="1:5" x14ac:dyDescent="0.55000000000000004">
      <c r="A450">
        <f>'2. Instellingsgegevens'!$C$6</f>
        <v>0</v>
      </c>
      <c r="B450" t="s">
        <v>35</v>
      </c>
      <c r="C450" t="s">
        <v>247</v>
      </c>
      <c r="D450" t="s">
        <v>215</v>
      </c>
      <c r="E450">
        <f>'Groep 10'!C39</f>
        <v>0</v>
      </c>
    </row>
    <row r="451" spans="1:5" x14ac:dyDescent="0.55000000000000004">
      <c r="A451">
        <f>'2. Instellingsgegevens'!$C$6</f>
        <v>0</v>
      </c>
      <c r="B451" t="s">
        <v>35</v>
      </c>
      <c r="C451" t="s">
        <v>179</v>
      </c>
      <c r="D451" t="s">
        <v>215</v>
      </c>
      <c r="E451">
        <f>'Groep 10'!C40</f>
        <v>0</v>
      </c>
    </row>
    <row r="452" spans="1:5" x14ac:dyDescent="0.55000000000000004">
      <c r="A452">
        <f>'2. Instellingsgegevens'!$C$6</f>
        <v>0</v>
      </c>
      <c r="B452" t="s">
        <v>35</v>
      </c>
      <c r="C452" t="s">
        <v>248</v>
      </c>
      <c r="D452" t="s">
        <v>215</v>
      </c>
      <c r="E452">
        <f>'Groep 10'!C41</f>
        <v>0</v>
      </c>
    </row>
    <row r="453" spans="1:5" x14ac:dyDescent="0.55000000000000004">
      <c r="A453">
        <f>'2. Instellingsgegevens'!$C$6</f>
        <v>0</v>
      </c>
      <c r="B453" t="s">
        <v>35</v>
      </c>
      <c r="C453" t="s">
        <v>249</v>
      </c>
      <c r="D453" t="s">
        <v>215</v>
      </c>
      <c r="E453">
        <f>'Groep 10'!C42</f>
        <v>0</v>
      </c>
    </row>
    <row r="454" spans="1:5" x14ac:dyDescent="0.55000000000000004">
      <c r="A454">
        <f>'2. Instellingsgegevens'!$C$6</f>
        <v>0</v>
      </c>
      <c r="B454" t="s">
        <v>35</v>
      </c>
      <c r="C454" t="s">
        <v>250</v>
      </c>
      <c r="D454" t="s">
        <v>215</v>
      </c>
      <c r="E454">
        <f>'Groep 10'!C43</f>
        <v>0</v>
      </c>
    </row>
    <row r="455" spans="1:5" x14ac:dyDescent="0.55000000000000004">
      <c r="A455">
        <f>'2. Instellingsgegevens'!$C$6</f>
        <v>0</v>
      </c>
      <c r="B455" t="s">
        <v>35</v>
      </c>
      <c r="C455" t="s">
        <v>103</v>
      </c>
      <c r="D455" t="s">
        <v>215</v>
      </c>
      <c r="E455">
        <f>'Groep 10'!C44</f>
        <v>0</v>
      </c>
    </row>
    <row r="456" spans="1:5" x14ac:dyDescent="0.55000000000000004">
      <c r="A456">
        <f>'2. Instellingsgegevens'!$C$6</f>
        <v>0</v>
      </c>
      <c r="B456" t="s">
        <v>35</v>
      </c>
      <c r="C456" t="s">
        <v>106</v>
      </c>
      <c r="D456" t="s">
        <v>215</v>
      </c>
      <c r="E456">
        <f>'Groep 10'!C45</f>
        <v>0</v>
      </c>
    </row>
    <row r="457" spans="1:5" x14ac:dyDescent="0.55000000000000004">
      <c r="A457">
        <f>'2. Instellingsgegevens'!$C$6</f>
        <v>0</v>
      </c>
      <c r="B457" t="s">
        <v>35</v>
      </c>
      <c r="C457" t="s">
        <v>251</v>
      </c>
      <c r="D457" t="s">
        <v>215</v>
      </c>
      <c r="E457" t="str">
        <f>'Groep 10'!C46</f>
        <v/>
      </c>
    </row>
    <row r="458" spans="1:5" x14ac:dyDescent="0.55000000000000004">
      <c r="A458">
        <f>'2. Instellingsgegevens'!$C$6</f>
        <v>0</v>
      </c>
      <c r="B458" t="s">
        <v>35</v>
      </c>
      <c r="C458" t="s">
        <v>167</v>
      </c>
      <c r="D458" t="s">
        <v>215</v>
      </c>
      <c r="E458" t="str">
        <f>'Groep 10'!C49</f>
        <v/>
      </c>
    </row>
    <row r="459" spans="1:5" x14ac:dyDescent="0.55000000000000004">
      <c r="A459">
        <f>'2. Instellingsgegevens'!$C$6</f>
        <v>0</v>
      </c>
      <c r="B459" t="s">
        <v>35</v>
      </c>
      <c r="C459" t="s">
        <v>107</v>
      </c>
      <c r="D459" t="s">
        <v>215</v>
      </c>
      <c r="E459" t="str">
        <f>'Groep 10'!C50</f>
        <v/>
      </c>
    </row>
    <row r="460" spans="1:5" x14ac:dyDescent="0.55000000000000004">
      <c r="A460">
        <f>'2. Instellingsgegevens'!$C$6</f>
        <v>0</v>
      </c>
      <c r="B460" t="s">
        <v>35</v>
      </c>
      <c r="C460" t="s">
        <v>178</v>
      </c>
      <c r="D460" t="s">
        <v>215</v>
      </c>
      <c r="E460" t="str">
        <f>'Groep 10'!C51</f>
        <v/>
      </c>
    </row>
    <row r="461" spans="1:5" x14ac:dyDescent="0.55000000000000004">
      <c r="A461">
        <f>'2. Instellingsgegevens'!$C$6</f>
        <v>0</v>
      </c>
      <c r="B461" t="s">
        <v>35</v>
      </c>
      <c r="C461" t="s">
        <v>108</v>
      </c>
      <c r="D461" t="s">
        <v>215</v>
      </c>
      <c r="E461" t="str">
        <f>'Groep 10'!C52</f>
        <v/>
      </c>
    </row>
  </sheetData>
  <sheetProtection algorithmName="SHA-512" hashValue="yPuN69M6Yx69M+qZDr9nm8P4Fr3tdriiKg57JQNwVgTABDKwvSpX9PKle9iQY8+vODoCtkOKUKmwev6d70lWcw==" saltValue="cTHIWRO1Lit+e/uvC8JAPg==" spinCount="100000" sheet="1" objects="1" scenarios="1" formatColumns="0"/>
  <autoFilter ref="E1:E434" xr:uid="{E5E9ADE2-1340-4722-92A6-56B7F5E68E2C}"/>
  <phoneticPr fontId="10"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BDF67-82A8-4887-ACDA-0EE0282232B4}">
  <sheetPr codeName="Blad7"/>
  <dimension ref="B2:I74"/>
  <sheetViews>
    <sheetView showGridLines="0" showRowColHeaders="0" showZeros="0" zoomScaleNormal="100" workbookViewId="0">
      <selection activeCell="C3" sqref="C3"/>
    </sheetView>
  </sheetViews>
  <sheetFormatPr defaultColWidth="9.15625" defaultRowHeight="14.4" x14ac:dyDescent="0.55000000000000004"/>
  <cols>
    <col min="1" max="1" width="2.26171875" customWidth="1"/>
    <col min="2" max="2" width="105.62890625" customWidth="1"/>
    <col min="3" max="3" width="38.47265625" customWidth="1"/>
    <col min="4" max="4" width="2.47265625" customWidth="1"/>
    <col min="5" max="5" width="9.15625" customWidth="1"/>
  </cols>
  <sheetData>
    <row r="2" spans="2:9" ht="15.6" customHeight="1" x14ac:dyDescent="0.6">
      <c r="B2" s="82" t="s">
        <v>191</v>
      </c>
      <c r="C2" s="83" t="s">
        <v>197</v>
      </c>
      <c r="E2" s="135" t="s">
        <v>139</v>
      </c>
      <c r="F2" s="135"/>
      <c r="G2" s="135"/>
      <c r="H2" s="135"/>
      <c r="I2" s="135"/>
    </row>
    <row r="3" spans="2:9" ht="14.4" customHeight="1" x14ac:dyDescent="0.55000000000000004">
      <c r="B3" s="17" t="s">
        <v>128</v>
      </c>
      <c r="C3" s="65"/>
      <c r="E3" s="135"/>
      <c r="F3" s="135"/>
      <c r="G3" s="135"/>
      <c r="H3" s="135"/>
      <c r="I3" s="135"/>
    </row>
    <row r="4" spans="2:9" ht="15.75" customHeight="1" x14ac:dyDescent="0.55000000000000004">
      <c r="B4" s="17" t="s">
        <v>129</v>
      </c>
      <c r="C4" s="66"/>
      <c r="E4" s="135"/>
      <c r="F4" s="135"/>
      <c r="G4" s="135"/>
      <c r="H4" s="135"/>
      <c r="I4" s="135"/>
    </row>
    <row r="5" spans="2:9" ht="31.8" customHeight="1" x14ac:dyDescent="0.55000000000000004">
      <c r="B5" s="17" t="s">
        <v>234</v>
      </c>
      <c r="C5" s="66"/>
      <c r="E5" s="93"/>
      <c r="F5" s="93"/>
      <c r="G5" s="93"/>
      <c r="H5" s="93"/>
      <c r="I5" s="93"/>
    </row>
    <row r="6" spans="2:9" ht="15.75" customHeight="1" x14ac:dyDescent="0.6">
      <c r="B6" s="82" t="s">
        <v>231</v>
      </c>
      <c r="C6" s="83"/>
      <c r="E6" s="93"/>
      <c r="F6" s="93"/>
      <c r="G6" s="93"/>
      <c r="H6" s="93"/>
      <c r="I6" s="93"/>
    </row>
    <row r="7" spans="2:9" ht="15.75" customHeight="1" x14ac:dyDescent="0.55000000000000004">
      <c r="B7" s="42" t="s">
        <v>196</v>
      </c>
      <c r="C7" s="65"/>
      <c r="D7" s="90"/>
      <c r="E7" s="53"/>
      <c r="F7" s="89"/>
      <c r="G7" s="89"/>
      <c r="H7" s="89"/>
      <c r="I7" s="89"/>
    </row>
    <row r="8" spans="2:9" ht="15.75" hidden="1" customHeight="1" x14ac:dyDescent="0.55000000000000004">
      <c r="B8" s="42" t="s">
        <v>102</v>
      </c>
      <c r="C8" s="65"/>
    </row>
    <row r="9" spans="2:9" x14ac:dyDescent="0.55000000000000004">
      <c r="B9" s="17" t="str">
        <f>"Was dit gemiddelde tarief voor "&amp;lijsten!N4&amp;"-"&amp;C8&amp;"tarief "&amp;lijsten!N5+1&amp;" voor deze groep kostendekkend?"</f>
        <v>Was dit gemiddelde tarief voor cliënten uit zorgregio MIJOV-tarief 2025 voor deze groep kostendekkend?</v>
      </c>
      <c r="C9" s="67"/>
    </row>
    <row r="10" spans="2:9" ht="15.75" customHeight="1" x14ac:dyDescent="0.55000000000000004">
      <c r="B10" s="17" t="s">
        <v>195</v>
      </c>
      <c r="C10" s="65"/>
      <c r="D10" s="90" t="s">
        <v>180</v>
      </c>
      <c r="E10" t="s">
        <v>188</v>
      </c>
    </row>
    <row r="11" spans="2:9" ht="15.75" customHeight="1" x14ac:dyDescent="0.6">
      <c r="B11" s="82" t="s">
        <v>232</v>
      </c>
      <c r="C11" s="83"/>
      <c r="D11" s="90"/>
    </row>
    <row r="12" spans="2:9" x14ac:dyDescent="0.55000000000000004">
      <c r="B12" s="17" t="str">
        <f>"Gemiddeld aantal gepland aanwezige clïënten (alle cliënten, niet alleen de "&amp;lijsten!N4&amp;") per openingsdag in "&amp;lijsten!N5</f>
        <v>Gemiddeld aantal gepland aanwezige clïënten (alle cliënten, niet alleen de cliënten uit zorgregio MIJOV) per openingsdag in 2024</v>
      </c>
      <c r="C12" s="68"/>
    </row>
    <row r="13" spans="2:9" ht="15" customHeight="1" x14ac:dyDescent="0.55000000000000004">
      <c r="B13" s="17" t="s">
        <v>198</v>
      </c>
      <c r="C13" s="69"/>
    </row>
    <row r="14" spans="2:9" x14ac:dyDescent="0.55000000000000004">
      <c r="B14" s="17" t="s">
        <v>199</v>
      </c>
      <c r="C14" s="51">
        <f>C12*C13</f>
        <v>0</v>
      </c>
    </row>
    <row r="15" spans="2:9" x14ac:dyDescent="0.55000000000000004">
      <c r="B15" s="17" t="s">
        <v>200</v>
      </c>
      <c r="C15" s="68"/>
    </row>
    <row r="16" spans="2:9" x14ac:dyDescent="0.55000000000000004">
      <c r="B16" s="17" t="s">
        <v>201</v>
      </c>
      <c r="C16" s="68"/>
    </row>
    <row r="17" spans="2:5" ht="15" customHeight="1" x14ac:dyDescent="0.55000000000000004">
      <c r="B17" s="17" t="s">
        <v>202</v>
      </c>
      <c r="C17" s="70"/>
    </row>
    <row r="18" spans="2:5" ht="15" customHeight="1" x14ac:dyDescent="0.55000000000000004">
      <c r="B18" s="17" t="str">
        <f>"Productie "&amp;lijsten!N5&amp;" in 'cliënturen' (wordt automatisch gevuld!)"</f>
        <v>Productie 2024 in 'cliënturen' (wordt automatisch gevuld!)</v>
      </c>
      <c r="C18" s="20">
        <f>C17*C14</f>
        <v>0</v>
      </c>
    </row>
    <row r="19" spans="2:5" ht="15" customHeight="1" x14ac:dyDescent="0.55000000000000004">
      <c r="B19" s="17" t="s">
        <v>5</v>
      </c>
      <c r="C19" s="18">
        <f>IFERROR(C17/C16,0)</f>
        <v>0</v>
      </c>
    </row>
    <row r="20" spans="2:5" ht="15" customHeight="1" x14ac:dyDescent="0.55000000000000004">
      <c r="B20" s="17" t="s">
        <v>6</v>
      </c>
      <c r="C20" s="19">
        <f>IFERROR((C17/C16*C15),0)</f>
        <v>0</v>
      </c>
    </row>
    <row r="21" spans="2:5" ht="15" customHeight="1" x14ac:dyDescent="0.6">
      <c r="B21" s="82" t="s">
        <v>233</v>
      </c>
      <c r="C21" s="83"/>
    </row>
    <row r="22" spans="2:5" ht="15" customHeight="1" x14ac:dyDescent="0.55000000000000004">
      <c r="B22" s="17" t="str">
        <f>"Netto roosteruren groepsbegeleiders* op de groep tijdens de "&amp;TEXT(C17,"0.000")&amp;" openingsuren. Altijd 2 begeleiders? Openingsuren x2"</f>
        <v>Netto roosteruren groepsbegeleiders* op de groep tijdens de 0.000 openingsuren. Altijd 2 begeleiders? Openingsuren x2</v>
      </c>
      <c r="C22" s="70"/>
      <c r="D22" s="90" t="s">
        <v>180</v>
      </c>
      <c r="E22" s="44" t="s">
        <v>159</v>
      </c>
    </row>
    <row r="23" spans="2:5" ht="15" customHeight="1" x14ac:dyDescent="0.55000000000000004">
      <c r="B23" s="17" t="s">
        <v>176</v>
      </c>
      <c r="C23" s="51" t="str">
        <f>IFERROR(C12/(C22/C17),"")</f>
        <v/>
      </c>
    </row>
    <row r="24" spans="2:5" ht="15" customHeight="1" x14ac:dyDescent="0.55000000000000004">
      <c r="B24" s="17" t="s">
        <v>133</v>
      </c>
      <c r="C24" s="71"/>
    </row>
    <row r="25" spans="2:5" ht="15" customHeight="1" x14ac:dyDescent="0.55000000000000004">
      <c r="B25" s="42" t="s">
        <v>134</v>
      </c>
      <c r="C25" s="20">
        <f>C24*C20</f>
        <v>0</v>
      </c>
    </row>
    <row r="26" spans="2:5" ht="15" customHeight="1" x14ac:dyDescent="0.55000000000000004">
      <c r="B26" s="42" t="s">
        <v>203</v>
      </c>
      <c r="C26" s="70"/>
      <c r="D26" s="90" t="s">
        <v>180</v>
      </c>
      <c r="E26" s="53" t="s">
        <v>135</v>
      </c>
    </row>
    <row r="27" spans="2:5" ht="15" customHeight="1" x14ac:dyDescent="0.55000000000000004">
      <c r="B27" s="17" t="s">
        <v>165</v>
      </c>
      <c r="C27" s="69"/>
    </row>
    <row r="28" spans="2:5" ht="15" customHeight="1" x14ac:dyDescent="0.55000000000000004">
      <c r="B28" s="17" t="s">
        <v>166</v>
      </c>
      <c r="C28" s="23" t="str">
        <f>IF(C27&lt;&gt;"",100%-C27,"")</f>
        <v/>
      </c>
    </row>
    <row r="29" spans="2:5" ht="15" customHeight="1" x14ac:dyDescent="0.55000000000000004">
      <c r="B29" s="17" t="str">
        <f>"Feitelijk gewogen gemiddelde bruto maandsalaris van de groepsbegeleiders van deze groep (euro's per fte) prijspeil november 2025 "</f>
        <v xml:space="preserve">Feitelijk gewogen gemiddelde bruto maandsalaris van de groepsbegeleiders van deze groep (euro's per fte) prijspeil november 2025 </v>
      </c>
      <c r="C29" s="63"/>
      <c r="D29" s="90" t="s">
        <v>180</v>
      </c>
      <c r="E29" t="s">
        <v>190</v>
      </c>
    </row>
    <row r="30" spans="2:5" ht="15" customHeight="1" x14ac:dyDescent="0.55000000000000004">
      <c r="B30" s="17" t="s">
        <v>204</v>
      </c>
      <c r="C30" s="69"/>
      <c r="D30" s="90"/>
    </row>
    <row r="31" spans="2:5" ht="15" customHeight="1" x14ac:dyDescent="0.55000000000000004">
      <c r="B31" s="17" t="s">
        <v>189</v>
      </c>
      <c r="C31" s="91"/>
      <c r="D31" s="90" t="s">
        <v>180</v>
      </c>
      <c r="E31" t="s">
        <v>190</v>
      </c>
    </row>
    <row r="32" spans="2:5" ht="15" customHeight="1" x14ac:dyDescent="0.55000000000000004">
      <c r="B32" s="17" t="str">
        <f>"Hoeveel netto uur (individuele of groeps-)behandeling per cliënt per week levert u voor het gemiddelde MIJOV-tarief van "&amp;TEXT(C7,"€0,00")</f>
        <v>Hoeveel netto uur (individuele of groeps-)behandeling per cliënt per week levert u voor het gemiddelde MIJOV-tarief van €0,00</v>
      </c>
      <c r="C32" s="102"/>
      <c r="D32" s="90" t="s">
        <v>180</v>
      </c>
      <c r="E32" t="s">
        <v>253</v>
      </c>
    </row>
    <row r="33" spans="2:9" ht="15" customHeight="1" x14ac:dyDescent="0.55000000000000004">
      <c r="B33" s="17" t="s">
        <v>252</v>
      </c>
      <c r="C33" s="101"/>
      <c r="D33" s="90"/>
    </row>
    <row r="34" spans="2:9" x14ac:dyDescent="0.55000000000000004">
      <c r="B34" s="17" t="s">
        <v>181</v>
      </c>
      <c r="C34" s="52" t="str">
        <f>IFERROR(C22/C17/C14,"")</f>
        <v/>
      </c>
      <c r="F34" s="4"/>
    </row>
    <row r="35" spans="2:9" ht="15" customHeight="1" x14ac:dyDescent="0.55000000000000004">
      <c r="B35" s="17" t="s">
        <v>143</v>
      </c>
      <c r="C35" s="18" t="str">
        <f>IFERROR((C22+C25)/C26,"")</f>
        <v/>
      </c>
      <c r="D35" s="90" t="s">
        <v>180</v>
      </c>
      <c r="E35" s="112" t="str">
        <f>IF(C35&lt;&gt;"","Klopt dit aantal fte met jullie administratie? Zo niet, check de roosteren en inroosterbare uren","")</f>
        <v/>
      </c>
      <c r="F35" s="112"/>
      <c r="G35" s="112"/>
      <c r="H35" s="112"/>
      <c r="I35" s="112"/>
    </row>
    <row r="36" spans="2:9" x14ac:dyDescent="0.55000000000000004">
      <c r="B36" s="41"/>
      <c r="E36" s="112"/>
      <c r="F36" s="112"/>
      <c r="G36" s="112"/>
      <c r="H36" s="112"/>
      <c r="I36" s="112"/>
    </row>
    <row r="38" spans="2:9" ht="15.6" x14ac:dyDescent="0.6">
      <c r="B38" s="81" t="str">
        <f>"Totale kosten "&amp;lijsten!N5&amp;" voor de gehele groep van "&amp;TEXT(C12,"0,0")&amp;" plaatsen "&amp;LOWER(C4)</f>
        <v xml:space="preserve">Totale kosten 2024 voor de gehele groep van 0,0 plaatsen </v>
      </c>
      <c r="C38" s="74" t="str">
        <f>"euro per jaar ("&amp;lijsten!N5&amp;")"</f>
        <v>euro per jaar (2024)</v>
      </c>
    </row>
    <row r="39" spans="2:9" x14ac:dyDescent="0.55000000000000004">
      <c r="B39" s="2" t="str">
        <f>IFERROR("Werkelijke loonkosten**** voor de totaal "&amp;TEXT((C35+#REF!),"0,0")&amp;" fte groepsbegeleiders in "&amp;lijsten!N5,"Werkelijke loonkosten van de groepsbegeleiders")</f>
        <v>Werkelijke loonkosten van de groepsbegeleiders</v>
      </c>
      <c r="C39" s="63"/>
    </row>
    <row r="40" spans="2:9" x14ac:dyDescent="0.55000000000000004">
      <c r="B40" s="2" t="s">
        <v>179</v>
      </c>
      <c r="C40" s="63"/>
    </row>
    <row r="41" spans="2:9" x14ac:dyDescent="0.55000000000000004">
      <c r="B41" s="2" t="str">
        <f>"Werkelijke huisvestingskosten voor deze groep in "&amp;lijsten!N5</f>
        <v>Werkelijke huisvestingskosten voor deze groep in 2024</v>
      </c>
      <c r="C41" s="63"/>
    </row>
    <row r="42" spans="2:9" x14ac:dyDescent="0.55000000000000004">
      <c r="B42" s="2" t="str">
        <f>"Werkelijke verzorgingskosten cliënten "&amp;lijsten!N5</f>
        <v>Werkelijke verzorgingskosten cliënten 2024</v>
      </c>
      <c r="C42" s="63"/>
    </row>
    <row r="43" spans="2:9" x14ac:dyDescent="0.55000000000000004">
      <c r="B43" s="2" t="str">
        <f>"Alle werkelijke overige kosten, inclusief (doorbelastingen) overhead "&amp;lijsten!N5</f>
        <v>Alle werkelijke overige kosten, inclusief (doorbelastingen) overhead 2024</v>
      </c>
      <c r="C43" s="63"/>
    </row>
    <row r="44" spans="2:9" x14ac:dyDescent="0.55000000000000004">
      <c r="B44" s="2" t="s">
        <v>103</v>
      </c>
      <c r="C44" s="64"/>
    </row>
    <row r="45" spans="2:9" x14ac:dyDescent="0.55000000000000004">
      <c r="B45" s="2" t="s">
        <v>106</v>
      </c>
      <c r="C45" s="21">
        <f>SUM(C39:C43)*C44</f>
        <v>0</v>
      </c>
    </row>
    <row r="46" spans="2:9" x14ac:dyDescent="0.55000000000000004">
      <c r="B46" s="5" t="s">
        <v>144</v>
      </c>
      <c r="C46" s="92" t="str">
        <f>IFERROR(SUM(C39:C43,C45)/C18,"")</f>
        <v/>
      </c>
    </row>
    <row r="47" spans="2:9" x14ac:dyDescent="0.55000000000000004">
      <c r="B47" s="6"/>
    </row>
    <row r="48" spans="2:9" ht="15.6" x14ac:dyDescent="0.6">
      <c r="B48" s="81" t="s">
        <v>38</v>
      </c>
      <c r="C48" s="73" t="str">
        <f>"euro pp"&amp;lijsten!N5</f>
        <v>euro pp2024</v>
      </c>
    </row>
    <row r="49" spans="2:3" x14ac:dyDescent="0.55000000000000004">
      <c r="B49" s="2" t="s">
        <v>167</v>
      </c>
      <c r="C49" s="21" t="str">
        <f>IFERROR((C39+C40)/(C35),"")</f>
        <v/>
      </c>
    </row>
    <row r="50" spans="2:3" x14ac:dyDescent="0.55000000000000004">
      <c r="B50" s="2" t="s">
        <v>107</v>
      </c>
      <c r="C50" s="21" t="str">
        <f>IFERROR(C41/C12,"")</f>
        <v/>
      </c>
    </row>
    <row r="51" spans="2:3" x14ac:dyDescent="0.55000000000000004">
      <c r="B51" s="2" t="s">
        <v>178</v>
      </c>
      <c r="C51" s="22" t="str">
        <f>IFERROR(C42/(C14*C20),"")</f>
        <v/>
      </c>
    </row>
    <row r="52" spans="2:3" x14ac:dyDescent="0.55000000000000004">
      <c r="B52" s="2" t="s">
        <v>108</v>
      </c>
      <c r="C52" s="21" t="str">
        <f>IFERROR(C43/C35,"")</f>
        <v/>
      </c>
    </row>
    <row r="53" spans="2:3" x14ac:dyDescent="0.55000000000000004">
      <c r="B53" s="6"/>
    </row>
    <row r="55" spans="2:3" x14ac:dyDescent="0.55000000000000004">
      <c r="B55" s="78" t="s">
        <v>177</v>
      </c>
    </row>
    <row r="56" spans="2:3" x14ac:dyDescent="0.55000000000000004">
      <c r="B56" s="137" t="s">
        <v>41</v>
      </c>
      <c r="C56" s="137"/>
    </row>
    <row r="57" spans="2:3" x14ac:dyDescent="0.55000000000000004">
      <c r="B57" s="137"/>
      <c r="C57" s="137"/>
    </row>
    <row r="58" spans="2:3" x14ac:dyDescent="0.55000000000000004">
      <c r="B58" s="79" t="s">
        <v>145</v>
      </c>
    </row>
    <row r="59" spans="2:3" x14ac:dyDescent="0.55000000000000004">
      <c r="B59" s="80" t="s">
        <v>146</v>
      </c>
    </row>
    <row r="60" spans="2:3" x14ac:dyDescent="0.55000000000000004">
      <c r="B60" s="80" t="s">
        <v>147</v>
      </c>
    </row>
    <row r="61" spans="2:3" x14ac:dyDescent="0.55000000000000004">
      <c r="B61" s="80" t="s">
        <v>148</v>
      </c>
    </row>
    <row r="62" spans="2:3" x14ac:dyDescent="0.55000000000000004">
      <c r="B62" s="80" t="s">
        <v>149</v>
      </c>
    </row>
    <row r="63" spans="2:3" x14ac:dyDescent="0.55000000000000004">
      <c r="B63" s="80" t="s">
        <v>150</v>
      </c>
    </row>
    <row r="64" spans="2:3" x14ac:dyDescent="0.55000000000000004">
      <c r="B64" s="79" t="s">
        <v>151</v>
      </c>
    </row>
    <row r="65" spans="2:2" x14ac:dyDescent="0.55000000000000004">
      <c r="B65" s="80" t="s">
        <v>152</v>
      </c>
    </row>
    <row r="66" spans="2:2" x14ac:dyDescent="0.55000000000000004">
      <c r="B66" s="80" t="s">
        <v>153</v>
      </c>
    </row>
    <row r="67" spans="2:2" x14ac:dyDescent="0.55000000000000004">
      <c r="B67" s="80" t="s">
        <v>154</v>
      </c>
    </row>
    <row r="68" spans="2:2" x14ac:dyDescent="0.55000000000000004">
      <c r="B68" s="80" t="s">
        <v>155</v>
      </c>
    </row>
    <row r="69" spans="2:2" x14ac:dyDescent="0.55000000000000004">
      <c r="B69" s="80" t="s">
        <v>156</v>
      </c>
    </row>
    <row r="70" spans="2:2" x14ac:dyDescent="0.55000000000000004">
      <c r="B70" s="80" t="s">
        <v>157</v>
      </c>
    </row>
    <row r="71" spans="2:2" x14ac:dyDescent="0.55000000000000004">
      <c r="B71" s="80" t="s">
        <v>158</v>
      </c>
    </row>
    <row r="73" spans="2:2" x14ac:dyDescent="0.55000000000000004">
      <c r="B73" s="78" t="s">
        <v>160</v>
      </c>
    </row>
    <row r="74" spans="2:2" x14ac:dyDescent="0.55000000000000004">
      <c r="B74" s="78" t="s">
        <v>161</v>
      </c>
    </row>
  </sheetData>
  <sheetProtection algorithmName="SHA-512" hashValue="mUt1WxHbv5PZ23RbYhWGWXq7Meg/iXX91OqfpNoObu/OHF40AKky3ww7vqT+ds6YJsMgg5T37K8Q11+OFgsPxA==" saltValue="ebGCoLyQqj2KIJQz6IM85Q==" spinCount="100000" sheet="1" objects="1" scenarios="1" formatColumns="0" selectLockedCells="1"/>
  <mergeCells count="3">
    <mergeCell ref="E35:I36"/>
    <mergeCell ref="B56:C57"/>
    <mergeCell ref="E2:I4"/>
  </mergeCells>
  <conditionalFormatting sqref="C3:C5 C7:C10 C12:C13 C15:C17 C29:C33">
    <cfRule type="expression" dxfId="58" priority="14">
      <formula>C3&lt;&gt;""</formula>
    </cfRule>
  </conditionalFormatting>
  <conditionalFormatting sqref="C22:C24">
    <cfRule type="expression" dxfId="57" priority="12">
      <formula>C22&lt;&gt;""</formula>
    </cfRule>
  </conditionalFormatting>
  <conditionalFormatting sqref="C26:C27">
    <cfRule type="expression" dxfId="56" priority="8">
      <formula>C26&lt;&gt;""</formula>
    </cfRule>
  </conditionalFormatting>
  <conditionalFormatting sqref="C35">
    <cfRule type="expression" dxfId="55" priority="2">
      <formula>C35&lt;&gt;""</formula>
    </cfRule>
  </conditionalFormatting>
  <conditionalFormatting sqref="C39:C44">
    <cfRule type="expression" dxfId="54" priority="1">
      <formula>C39&lt;&gt;""</formula>
    </cfRule>
  </conditionalFormatting>
  <dataValidations count="5">
    <dataValidation type="list" allowBlank="1" showInputMessage="1" showErrorMessage="1" sqref="C8" xr:uid="{20676528-0931-426C-B8E8-BB7633B3B929}">
      <formula1>uur</formula1>
    </dataValidation>
    <dataValidation type="list" allowBlank="1" showInputMessage="1" showErrorMessage="1" sqref="C9" xr:uid="{40F4699C-6CE6-4983-AF44-3500FC5BB158}">
      <formula1>tarief</formula1>
    </dataValidation>
    <dataValidation type="list" allowBlank="1" showInputMessage="1" showErrorMessage="1" sqref="C4" xr:uid="{AAFBD114-18A6-4927-9808-0E2D3252076F}">
      <formula1>product</formula1>
    </dataValidation>
    <dataValidation type="list" allowBlank="1" showInputMessage="1" showErrorMessage="1" sqref="C12 C15" xr:uid="{387216C8-81BA-4ED7-AEDA-0B7E82E8EC8A}">
      <formula1>groep</formula1>
    </dataValidation>
    <dataValidation allowBlank="1" showInputMessage="1" showErrorMessage="1" sqref="C16" xr:uid="{DA395B70-5E5D-4DCA-A5D4-D1ABDA5771DC}"/>
  </dataValidations>
  <pageMargins left="0.70866141732283472" right="0.70866141732283472" top="0.74803149606299213" bottom="0.74803149606299213" header="0.31496062992125984" footer="0.31496062992125984"/>
  <pageSetup paperSize="9" scale="93" orientation="landscape" horizontalDpi="4294967295" verticalDpi="4294967295" r:id="rId1"/>
  <rowBreaks count="1" manualBreakCount="1">
    <brk id="35" min="1" max="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43F3-72D7-4803-96A4-D6F2627D928B}">
  <sheetPr codeName="Blad11"/>
  <dimension ref="B2:I74"/>
  <sheetViews>
    <sheetView showGridLines="0" showRowColHeaders="0" showZeros="0" zoomScaleNormal="100" workbookViewId="0">
      <selection activeCell="C3" sqref="C3"/>
    </sheetView>
  </sheetViews>
  <sheetFormatPr defaultColWidth="9.15625" defaultRowHeight="14.4" x14ac:dyDescent="0.55000000000000004"/>
  <cols>
    <col min="1" max="1" width="2.26171875" customWidth="1"/>
    <col min="2" max="2" width="105.62890625" customWidth="1"/>
    <col min="3" max="3" width="38.47265625" customWidth="1"/>
    <col min="4" max="4" width="2.47265625" customWidth="1"/>
    <col min="5" max="5" width="9.15625" customWidth="1"/>
  </cols>
  <sheetData>
    <row r="2" spans="2:9" ht="15.6" customHeight="1" x14ac:dyDescent="0.6">
      <c r="B2" s="82" t="s">
        <v>191</v>
      </c>
      <c r="C2" s="83" t="s">
        <v>197</v>
      </c>
      <c r="E2" s="135" t="s">
        <v>139</v>
      </c>
      <c r="F2" s="135"/>
      <c r="G2" s="135"/>
      <c r="H2" s="135"/>
      <c r="I2" s="135"/>
    </row>
    <row r="3" spans="2:9" ht="14.4" customHeight="1" x14ac:dyDescent="0.55000000000000004">
      <c r="B3" s="17" t="s">
        <v>128</v>
      </c>
      <c r="C3" s="65"/>
      <c r="E3" s="135"/>
      <c r="F3" s="135"/>
      <c r="G3" s="135"/>
      <c r="H3" s="135"/>
      <c r="I3" s="135"/>
    </row>
    <row r="4" spans="2:9" ht="15.75" customHeight="1" x14ac:dyDescent="0.55000000000000004">
      <c r="B4" s="17" t="s">
        <v>129</v>
      </c>
      <c r="C4" s="66"/>
      <c r="E4" s="135"/>
      <c r="F4" s="135"/>
      <c r="G4" s="135"/>
      <c r="H4" s="135"/>
      <c r="I4" s="135"/>
    </row>
    <row r="5" spans="2:9" ht="31.8" customHeight="1" x14ac:dyDescent="0.55000000000000004">
      <c r="B5" s="17" t="s">
        <v>234</v>
      </c>
      <c r="C5" s="66"/>
      <c r="E5" s="93"/>
      <c r="F5" s="93"/>
      <c r="G5" s="93"/>
      <c r="H5" s="93"/>
      <c r="I5" s="93"/>
    </row>
    <row r="6" spans="2:9" ht="15.75" customHeight="1" x14ac:dyDescent="0.6">
      <c r="B6" s="82" t="s">
        <v>231</v>
      </c>
      <c r="C6" s="83"/>
      <c r="E6" s="93"/>
      <c r="F6" s="93"/>
      <c r="G6" s="93"/>
      <c r="H6" s="93"/>
      <c r="I6" s="93"/>
    </row>
    <row r="7" spans="2:9" ht="15.75" customHeight="1" x14ac:dyDescent="0.55000000000000004">
      <c r="B7" s="42" t="s">
        <v>196</v>
      </c>
      <c r="C7" s="65"/>
      <c r="D7" s="90"/>
      <c r="E7" s="53"/>
      <c r="F7" s="89"/>
      <c r="G7" s="89"/>
      <c r="H7" s="89"/>
      <c r="I7" s="89"/>
    </row>
    <row r="8" spans="2:9" ht="15.75" hidden="1" customHeight="1" x14ac:dyDescent="0.55000000000000004">
      <c r="B8" s="42" t="s">
        <v>102</v>
      </c>
      <c r="C8" s="65"/>
    </row>
    <row r="9" spans="2:9" x14ac:dyDescent="0.55000000000000004">
      <c r="B9" s="17" t="str">
        <f>"Was dit gemiddelde tarief voor "&amp;lijsten!N4&amp;"-"&amp;C8&amp;"tarief "&amp;lijsten!N5+1&amp;" voor deze groep kostendekkend?"</f>
        <v>Was dit gemiddelde tarief voor cliënten uit zorgregio MIJOV-tarief 2025 voor deze groep kostendekkend?</v>
      </c>
      <c r="C9" s="67"/>
    </row>
    <row r="10" spans="2:9" ht="15.75" customHeight="1" x14ac:dyDescent="0.55000000000000004">
      <c r="B10" s="17" t="s">
        <v>195</v>
      </c>
      <c r="C10" s="65"/>
      <c r="D10" s="90" t="s">
        <v>180</v>
      </c>
      <c r="E10" t="s">
        <v>188</v>
      </c>
    </row>
    <row r="11" spans="2:9" ht="15.75" customHeight="1" x14ac:dyDescent="0.6">
      <c r="B11" s="82" t="s">
        <v>232</v>
      </c>
      <c r="C11" s="83"/>
      <c r="D11" s="90"/>
    </row>
    <row r="12" spans="2:9" x14ac:dyDescent="0.55000000000000004">
      <c r="B12" s="17" t="str">
        <f>"Gemiddeld aantal gepland aanwezige clïënten (alle cliënten, niet alleen de "&amp;lijsten!N4&amp;") per openingsdag in "&amp;lijsten!N5</f>
        <v>Gemiddeld aantal gepland aanwezige clïënten (alle cliënten, niet alleen de cliënten uit zorgregio MIJOV) per openingsdag in 2024</v>
      </c>
      <c r="C12" s="68"/>
    </row>
    <row r="13" spans="2:9" ht="15" customHeight="1" x14ac:dyDescent="0.55000000000000004">
      <c r="B13" s="17" t="s">
        <v>198</v>
      </c>
      <c r="C13" s="69"/>
    </row>
    <row r="14" spans="2:9" x14ac:dyDescent="0.55000000000000004">
      <c r="B14" s="17" t="s">
        <v>199</v>
      </c>
      <c r="C14" s="51">
        <f>C12*C13</f>
        <v>0</v>
      </c>
    </row>
    <row r="15" spans="2:9" x14ac:dyDescent="0.55000000000000004">
      <c r="B15" s="17" t="s">
        <v>200</v>
      </c>
      <c r="C15" s="68"/>
    </row>
    <row r="16" spans="2:9" x14ac:dyDescent="0.55000000000000004">
      <c r="B16" s="17" t="s">
        <v>201</v>
      </c>
      <c r="C16" s="68"/>
    </row>
    <row r="17" spans="2:5" ht="15" customHeight="1" x14ac:dyDescent="0.55000000000000004">
      <c r="B17" s="17" t="s">
        <v>202</v>
      </c>
      <c r="C17" s="70"/>
    </row>
    <row r="18" spans="2:5" ht="15" customHeight="1" x14ac:dyDescent="0.55000000000000004">
      <c r="B18" s="17" t="str">
        <f>"Productie "&amp;lijsten!N5&amp;" in 'cliënturen' (wordt automatisch gevuld!)"</f>
        <v>Productie 2024 in 'cliënturen' (wordt automatisch gevuld!)</v>
      </c>
      <c r="C18" s="20">
        <f>C17*C14</f>
        <v>0</v>
      </c>
    </row>
    <row r="19" spans="2:5" ht="15" customHeight="1" x14ac:dyDescent="0.55000000000000004">
      <c r="B19" s="17" t="s">
        <v>5</v>
      </c>
      <c r="C19" s="18">
        <f>IFERROR(C17/C16,0)</f>
        <v>0</v>
      </c>
    </row>
    <row r="20" spans="2:5" ht="15" customHeight="1" x14ac:dyDescent="0.55000000000000004">
      <c r="B20" s="17" t="s">
        <v>6</v>
      </c>
      <c r="C20" s="19">
        <f>IFERROR((C17/C16*C15),0)</f>
        <v>0</v>
      </c>
    </row>
    <row r="21" spans="2:5" ht="15" customHeight="1" x14ac:dyDescent="0.6">
      <c r="B21" s="82" t="s">
        <v>233</v>
      </c>
      <c r="C21" s="83"/>
    </row>
    <row r="22" spans="2:5" ht="15" customHeight="1" x14ac:dyDescent="0.55000000000000004">
      <c r="B22" s="17" t="str">
        <f>"Netto roosteruren groepsbegeleiders* op de groep tijdens de "&amp;TEXT(C17,"0.000")&amp;" openingsuren. Altijd 2 begeleiders? Openingsuren x2"</f>
        <v>Netto roosteruren groepsbegeleiders* op de groep tijdens de 0.000 openingsuren. Altijd 2 begeleiders? Openingsuren x2</v>
      </c>
      <c r="C22" s="70"/>
      <c r="D22" s="90" t="s">
        <v>180</v>
      </c>
      <c r="E22" s="44" t="s">
        <v>159</v>
      </c>
    </row>
    <row r="23" spans="2:5" ht="15" customHeight="1" x14ac:dyDescent="0.55000000000000004">
      <c r="B23" s="17" t="s">
        <v>176</v>
      </c>
      <c r="C23" s="51" t="str">
        <f>IFERROR(C12/(C22/C17),"")</f>
        <v/>
      </c>
    </row>
    <row r="24" spans="2:5" ht="15" customHeight="1" x14ac:dyDescent="0.55000000000000004">
      <c r="B24" s="17" t="s">
        <v>133</v>
      </c>
      <c r="C24" s="71"/>
    </row>
    <row r="25" spans="2:5" ht="15" customHeight="1" x14ac:dyDescent="0.55000000000000004">
      <c r="B25" s="42" t="s">
        <v>134</v>
      </c>
      <c r="C25" s="20">
        <f>C24*C20</f>
        <v>0</v>
      </c>
    </row>
    <row r="26" spans="2:5" ht="15" customHeight="1" x14ac:dyDescent="0.55000000000000004">
      <c r="B26" s="42" t="s">
        <v>203</v>
      </c>
      <c r="C26" s="70"/>
      <c r="D26" s="90" t="s">
        <v>180</v>
      </c>
      <c r="E26" s="53" t="s">
        <v>135</v>
      </c>
    </row>
    <row r="27" spans="2:5" ht="15" customHeight="1" x14ac:dyDescent="0.55000000000000004">
      <c r="B27" s="17" t="s">
        <v>165</v>
      </c>
      <c r="C27" s="69"/>
    </row>
    <row r="28" spans="2:5" ht="15" customHeight="1" x14ac:dyDescent="0.55000000000000004">
      <c r="B28" s="17" t="s">
        <v>166</v>
      </c>
      <c r="C28" s="23" t="str">
        <f>IF(C27&lt;&gt;"",100%-C27,"")</f>
        <v/>
      </c>
    </row>
    <row r="29" spans="2:5" ht="15" customHeight="1" x14ac:dyDescent="0.55000000000000004">
      <c r="B29" s="17" t="str">
        <f>"Feitelijk gewogen gemiddelde bruto maandsalaris van de groepsbegeleiders van deze groep (euro's per fte) prijspeil november 2025 "</f>
        <v xml:space="preserve">Feitelijk gewogen gemiddelde bruto maandsalaris van de groepsbegeleiders van deze groep (euro's per fte) prijspeil november 2025 </v>
      </c>
      <c r="C29" s="63"/>
      <c r="D29" s="90" t="s">
        <v>180</v>
      </c>
      <c r="E29" t="s">
        <v>190</v>
      </c>
    </row>
    <row r="30" spans="2:5" ht="15" customHeight="1" x14ac:dyDescent="0.55000000000000004">
      <c r="B30" s="17" t="s">
        <v>204</v>
      </c>
      <c r="C30" s="69"/>
      <c r="D30" s="90"/>
    </row>
    <row r="31" spans="2:5" ht="15" customHeight="1" x14ac:dyDescent="0.55000000000000004">
      <c r="B31" s="17" t="s">
        <v>189</v>
      </c>
      <c r="C31" s="91"/>
      <c r="D31" s="90" t="s">
        <v>180</v>
      </c>
      <c r="E31" t="s">
        <v>190</v>
      </c>
    </row>
    <row r="32" spans="2:5" x14ac:dyDescent="0.55000000000000004">
      <c r="B32" s="17" t="str">
        <f>"Hoeveel uur (individuele of groeps-)behandeling per cliënt per week levert u voor het gemiddelde MIJOV-tarief van "&amp;TEXT(C7,"€0,00")</f>
        <v>Hoeveel uur (individuele of groeps-)behandeling per cliënt per week levert u voor het gemiddelde MIJOV-tarief van €0,00</v>
      </c>
      <c r="C32" s="102"/>
      <c r="D32" s="90" t="s">
        <v>180</v>
      </c>
      <c r="E32" t="s">
        <v>253</v>
      </c>
    </row>
    <row r="33" spans="2:9" ht="15" customHeight="1" x14ac:dyDescent="0.55000000000000004">
      <c r="B33" s="17" t="s">
        <v>252</v>
      </c>
      <c r="C33" s="101"/>
      <c r="D33" s="90"/>
    </row>
    <row r="34" spans="2:9" x14ac:dyDescent="0.55000000000000004">
      <c r="B34" s="17" t="s">
        <v>181</v>
      </c>
      <c r="C34" s="52" t="str">
        <f>IFERROR(C22/C17/C14,"")</f>
        <v/>
      </c>
      <c r="F34" s="4"/>
    </row>
    <row r="35" spans="2:9" x14ac:dyDescent="0.55000000000000004">
      <c r="B35" s="17" t="s">
        <v>143</v>
      </c>
      <c r="C35" s="18" t="str">
        <f>IFERROR((C22+C25)/C26,"")</f>
        <v/>
      </c>
      <c r="D35" s="90" t="s">
        <v>180</v>
      </c>
      <c r="E35" s="112" t="str">
        <f>IF(C35&lt;&gt;"","Klopt dit aantal fte met jullie administratie? Zo niet, check de roosteren en inroosterbare uren","")</f>
        <v/>
      </c>
      <c r="F35" s="112"/>
      <c r="G35" s="112"/>
      <c r="H35" s="112"/>
      <c r="I35" s="112"/>
    </row>
    <row r="36" spans="2:9" x14ac:dyDescent="0.55000000000000004">
      <c r="B36" s="41"/>
      <c r="E36" s="112"/>
      <c r="F36" s="112"/>
      <c r="G36" s="112"/>
      <c r="H36" s="112"/>
      <c r="I36" s="112"/>
    </row>
    <row r="38" spans="2:9" ht="15.6" x14ac:dyDescent="0.6">
      <c r="B38" s="81" t="str">
        <f>"Totale kosten "&amp;lijsten!N5&amp;" voor de gehele groep van "&amp;TEXT(C12,"0,0")&amp;" plaatsen "&amp;LOWER(C4)</f>
        <v xml:space="preserve">Totale kosten 2024 voor de gehele groep van 0,0 plaatsen </v>
      </c>
      <c r="C38" s="74" t="str">
        <f>"euro per jaar ("&amp;lijsten!N5&amp;")"</f>
        <v>euro per jaar (2024)</v>
      </c>
    </row>
    <row r="39" spans="2:9" x14ac:dyDescent="0.55000000000000004">
      <c r="B39" s="2" t="str">
        <f>IFERROR("Werkelijke loonkosten**** voor de totaal "&amp;TEXT((C35+#REF!),"0,0")&amp;" fte groepsbegeleiders in "&amp;lijsten!N5,"Werkelijke loonkosten van de groepsbegeleiders")</f>
        <v>Werkelijke loonkosten van de groepsbegeleiders</v>
      </c>
      <c r="C39" s="63"/>
    </row>
    <row r="40" spans="2:9" x14ac:dyDescent="0.55000000000000004">
      <c r="B40" s="2" t="s">
        <v>179</v>
      </c>
      <c r="C40" s="63"/>
    </row>
    <row r="41" spans="2:9" x14ac:dyDescent="0.55000000000000004">
      <c r="B41" s="2" t="str">
        <f>"Werkelijke huisvestingskosten voor deze groep in "&amp;lijsten!N5</f>
        <v>Werkelijke huisvestingskosten voor deze groep in 2024</v>
      </c>
      <c r="C41" s="63"/>
    </row>
    <row r="42" spans="2:9" x14ac:dyDescent="0.55000000000000004">
      <c r="B42" s="2" t="str">
        <f>"Werkelijke verzorgingskosten cliënten "&amp;lijsten!N5</f>
        <v>Werkelijke verzorgingskosten cliënten 2024</v>
      </c>
      <c r="C42" s="63"/>
    </row>
    <row r="43" spans="2:9" x14ac:dyDescent="0.55000000000000004">
      <c r="B43" s="2" t="str">
        <f>"Alle werkelijke overige kosten, inclusief (doorbelastingen) overhead "&amp;lijsten!N5</f>
        <v>Alle werkelijke overige kosten, inclusief (doorbelastingen) overhead 2024</v>
      </c>
      <c r="C43" s="63"/>
    </row>
    <row r="44" spans="2:9" x14ac:dyDescent="0.55000000000000004">
      <c r="B44" s="2" t="s">
        <v>103</v>
      </c>
      <c r="C44" s="64"/>
    </row>
    <row r="45" spans="2:9" x14ac:dyDescent="0.55000000000000004">
      <c r="B45" s="2" t="s">
        <v>106</v>
      </c>
      <c r="C45" s="21">
        <f>SUM(C39:C43)*C44</f>
        <v>0</v>
      </c>
    </row>
    <row r="46" spans="2:9" x14ac:dyDescent="0.55000000000000004">
      <c r="B46" s="5" t="s">
        <v>144</v>
      </c>
      <c r="C46" s="92" t="str">
        <f>IFERROR(SUM(C39:C43,C45)/C18,"")</f>
        <v/>
      </c>
    </row>
    <row r="47" spans="2:9" x14ac:dyDescent="0.55000000000000004">
      <c r="B47" s="6"/>
    </row>
    <row r="48" spans="2:9" ht="15.6" x14ac:dyDescent="0.6">
      <c r="B48" s="81" t="s">
        <v>38</v>
      </c>
      <c r="C48" s="73" t="str">
        <f>"euro pp"&amp;lijsten!N5</f>
        <v>euro pp2024</v>
      </c>
    </row>
    <row r="49" spans="2:3" x14ac:dyDescent="0.55000000000000004">
      <c r="B49" s="2" t="s">
        <v>167</v>
      </c>
      <c r="C49" s="21" t="str">
        <f>IFERROR((C39+C40)/(C35),"")</f>
        <v/>
      </c>
    </row>
    <row r="50" spans="2:3" x14ac:dyDescent="0.55000000000000004">
      <c r="B50" s="2" t="s">
        <v>107</v>
      </c>
      <c r="C50" s="21" t="str">
        <f>IFERROR(C41/C12,"")</f>
        <v/>
      </c>
    </row>
    <row r="51" spans="2:3" x14ac:dyDescent="0.55000000000000004">
      <c r="B51" s="2" t="s">
        <v>178</v>
      </c>
      <c r="C51" s="22" t="str">
        <f>IFERROR(C42/(C14*C20),"")</f>
        <v/>
      </c>
    </row>
    <row r="52" spans="2:3" x14ac:dyDescent="0.55000000000000004">
      <c r="B52" s="2" t="s">
        <v>108</v>
      </c>
      <c r="C52" s="21" t="str">
        <f>IFERROR(C43/C35,"")</f>
        <v/>
      </c>
    </row>
    <row r="55" spans="2:3" x14ac:dyDescent="0.55000000000000004">
      <c r="B55" s="78" t="s">
        <v>177</v>
      </c>
    </row>
    <row r="56" spans="2:3" ht="14.4" customHeight="1" x14ac:dyDescent="0.55000000000000004">
      <c r="B56" s="137" t="s">
        <v>41</v>
      </c>
      <c r="C56" s="137"/>
    </row>
    <row r="57" spans="2:3" x14ac:dyDescent="0.55000000000000004">
      <c r="B57" s="137"/>
      <c r="C57" s="137"/>
    </row>
    <row r="58" spans="2:3" x14ac:dyDescent="0.55000000000000004">
      <c r="B58" s="79" t="s">
        <v>145</v>
      </c>
    </row>
    <row r="59" spans="2:3" x14ac:dyDescent="0.55000000000000004">
      <c r="B59" s="80" t="s">
        <v>146</v>
      </c>
    </row>
    <row r="60" spans="2:3" x14ac:dyDescent="0.55000000000000004">
      <c r="B60" s="80" t="s">
        <v>147</v>
      </c>
    </row>
    <row r="61" spans="2:3" x14ac:dyDescent="0.55000000000000004">
      <c r="B61" s="80" t="s">
        <v>148</v>
      </c>
    </row>
    <row r="62" spans="2:3" x14ac:dyDescent="0.55000000000000004">
      <c r="B62" s="80" t="s">
        <v>149</v>
      </c>
    </row>
    <row r="63" spans="2:3" x14ac:dyDescent="0.55000000000000004">
      <c r="B63" s="80" t="s">
        <v>150</v>
      </c>
    </row>
    <row r="64" spans="2:3" x14ac:dyDescent="0.55000000000000004">
      <c r="B64" s="79" t="s">
        <v>151</v>
      </c>
    </row>
    <row r="65" spans="2:2" x14ac:dyDescent="0.55000000000000004">
      <c r="B65" s="80" t="s">
        <v>152</v>
      </c>
    </row>
    <row r="66" spans="2:2" x14ac:dyDescent="0.55000000000000004">
      <c r="B66" s="80" t="s">
        <v>153</v>
      </c>
    </row>
    <row r="67" spans="2:2" x14ac:dyDescent="0.55000000000000004">
      <c r="B67" s="80" t="s">
        <v>154</v>
      </c>
    </row>
    <row r="68" spans="2:2" x14ac:dyDescent="0.55000000000000004">
      <c r="B68" s="80" t="s">
        <v>155</v>
      </c>
    </row>
    <row r="69" spans="2:2" x14ac:dyDescent="0.55000000000000004">
      <c r="B69" s="80" t="s">
        <v>156</v>
      </c>
    </row>
    <row r="70" spans="2:2" x14ac:dyDescent="0.55000000000000004">
      <c r="B70" s="80" t="s">
        <v>157</v>
      </c>
    </row>
    <row r="71" spans="2:2" x14ac:dyDescent="0.55000000000000004">
      <c r="B71" s="80" t="s">
        <v>158</v>
      </c>
    </row>
    <row r="73" spans="2:2" x14ac:dyDescent="0.55000000000000004">
      <c r="B73" s="78" t="s">
        <v>160</v>
      </c>
    </row>
    <row r="74" spans="2:2" x14ac:dyDescent="0.55000000000000004">
      <c r="B74" s="78" t="s">
        <v>161</v>
      </c>
    </row>
  </sheetData>
  <sheetProtection algorithmName="SHA-512" hashValue="uESfCdK+82nqpqSGPAczkx2rasYSFg3TujFRqwo6FqmaIgePIbx9iTCg/JCag664TiUQc//qbLtF5gXn2QCHNw==" saltValue="x0fp8uSqse7pjp3n1YhXqA==" spinCount="100000" sheet="1" objects="1" scenarios="1" formatColumns="0" selectLockedCells="1"/>
  <mergeCells count="3">
    <mergeCell ref="E2:I4"/>
    <mergeCell ref="B56:C57"/>
    <mergeCell ref="E35:I36"/>
  </mergeCells>
  <conditionalFormatting sqref="C3:C5 C7:C10 C12:C13 C15:C17">
    <cfRule type="expression" dxfId="53" priority="6">
      <formula>C3&lt;&gt;""</formula>
    </cfRule>
  </conditionalFormatting>
  <conditionalFormatting sqref="C22:C24">
    <cfRule type="expression" dxfId="52" priority="5">
      <formula>C22&lt;&gt;""</formula>
    </cfRule>
  </conditionalFormatting>
  <conditionalFormatting sqref="C26:C27">
    <cfRule type="expression" dxfId="51" priority="4">
      <formula>C26&lt;&gt;""</formula>
    </cfRule>
  </conditionalFormatting>
  <conditionalFormatting sqref="C29:C33">
    <cfRule type="expression" dxfId="50" priority="1">
      <formula>C29&lt;&gt;""</formula>
    </cfRule>
  </conditionalFormatting>
  <conditionalFormatting sqref="C35">
    <cfRule type="expression" dxfId="49" priority="3">
      <formula>C35&lt;&gt;""</formula>
    </cfRule>
  </conditionalFormatting>
  <conditionalFormatting sqref="C39:C44">
    <cfRule type="expression" dxfId="48" priority="2">
      <formula>C39&lt;&gt;""</formula>
    </cfRule>
  </conditionalFormatting>
  <dataValidations count="5">
    <dataValidation allowBlank="1" showInputMessage="1" showErrorMessage="1" sqref="C16" xr:uid="{DA13D9B5-54B0-4ACA-8F2D-9F12BF8EAB3A}"/>
    <dataValidation type="list" allowBlank="1" showInputMessage="1" showErrorMessage="1" sqref="C12 C15" xr:uid="{54D60A55-BB32-44BF-B4A6-92E22A99FE98}">
      <formula1>groep</formula1>
    </dataValidation>
    <dataValidation type="list" allowBlank="1" showInputMessage="1" showErrorMessage="1" sqref="C4" xr:uid="{69A7AFF7-DD7F-4A3D-8E37-38FA47C4DFC2}">
      <formula1>product</formula1>
    </dataValidation>
    <dataValidation type="list" allowBlank="1" showInputMessage="1" showErrorMessage="1" sqref="C9" xr:uid="{A17A5354-54D1-4E56-BF21-E87366DDA463}">
      <formula1>tarief</formula1>
    </dataValidation>
    <dataValidation type="list" allowBlank="1" showInputMessage="1" showErrorMessage="1" sqref="C8" xr:uid="{B1C69B7B-18A9-422C-921A-92AD98ACB3E2}">
      <formula1>uur</formula1>
    </dataValidation>
  </dataValidations>
  <pageMargins left="0.70866141732283472" right="0.70866141732283472" top="0.74803149606299213" bottom="0.74803149606299213" header="0.31496062992125984" footer="0.31496062992125984"/>
  <pageSetup paperSize="9" scale="93" orientation="landscape" horizontalDpi="4294967295" verticalDpi="4294967295" r:id="rId1"/>
  <rowBreaks count="1" manualBreakCount="1">
    <brk id="33" min="1" max="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CF326-C947-4FCC-96D4-824979AFFE48}">
  <sheetPr codeName="Blad12"/>
  <dimension ref="B2:I74"/>
  <sheetViews>
    <sheetView showGridLines="0" showRowColHeaders="0" showZeros="0" zoomScaleNormal="100" workbookViewId="0">
      <selection activeCell="C3" sqref="C3"/>
    </sheetView>
  </sheetViews>
  <sheetFormatPr defaultColWidth="9.15625" defaultRowHeight="14.4" x14ac:dyDescent="0.55000000000000004"/>
  <cols>
    <col min="1" max="1" width="2.26171875" customWidth="1"/>
    <col min="2" max="2" width="105.62890625" customWidth="1"/>
    <col min="3" max="3" width="38.47265625" customWidth="1"/>
    <col min="4" max="4" width="2.47265625" customWidth="1"/>
    <col min="5" max="5" width="9.15625" customWidth="1"/>
  </cols>
  <sheetData>
    <row r="2" spans="2:9" ht="15.6" customHeight="1" x14ac:dyDescent="0.6">
      <c r="B2" s="82" t="s">
        <v>191</v>
      </c>
      <c r="C2" s="83" t="s">
        <v>197</v>
      </c>
      <c r="E2" s="135" t="s">
        <v>139</v>
      </c>
      <c r="F2" s="135"/>
      <c r="G2" s="135"/>
      <c r="H2" s="135"/>
      <c r="I2" s="135"/>
    </row>
    <row r="3" spans="2:9" ht="14.4" customHeight="1" x14ac:dyDescent="0.55000000000000004">
      <c r="B3" s="17" t="s">
        <v>128</v>
      </c>
      <c r="C3" s="65"/>
      <c r="E3" s="135"/>
      <c r="F3" s="135"/>
      <c r="G3" s="135"/>
      <c r="H3" s="135"/>
      <c r="I3" s="135"/>
    </row>
    <row r="4" spans="2:9" ht="15.75" customHeight="1" x14ac:dyDescent="0.55000000000000004">
      <c r="B4" s="17" t="s">
        <v>129</v>
      </c>
      <c r="C4" s="66"/>
      <c r="E4" s="135"/>
      <c r="F4" s="135"/>
      <c r="G4" s="135"/>
      <c r="H4" s="135"/>
      <c r="I4" s="135"/>
    </row>
    <row r="5" spans="2:9" ht="31.8" customHeight="1" x14ac:dyDescent="0.55000000000000004">
      <c r="B5" s="17" t="s">
        <v>234</v>
      </c>
      <c r="C5" s="66"/>
      <c r="E5" s="93"/>
      <c r="F5" s="93"/>
      <c r="G5" s="93"/>
      <c r="H5" s="93"/>
      <c r="I5" s="93"/>
    </row>
    <row r="6" spans="2:9" ht="15.75" customHeight="1" x14ac:dyDescent="0.6">
      <c r="B6" s="82" t="s">
        <v>231</v>
      </c>
      <c r="C6" s="83"/>
      <c r="E6" s="93"/>
      <c r="F6" s="93"/>
      <c r="G6" s="93"/>
      <c r="H6" s="93"/>
      <c r="I6" s="93"/>
    </row>
    <row r="7" spans="2:9" ht="15.75" customHeight="1" x14ac:dyDescent="0.55000000000000004">
      <c r="B7" s="42" t="s">
        <v>196</v>
      </c>
      <c r="C7" s="65"/>
      <c r="D7" s="90"/>
      <c r="E7" s="53"/>
      <c r="F7" s="89"/>
      <c r="G7" s="89"/>
      <c r="H7" s="89"/>
      <c r="I7" s="89"/>
    </row>
    <row r="8" spans="2:9" ht="15.75" hidden="1" customHeight="1" x14ac:dyDescent="0.55000000000000004">
      <c r="B8" s="42" t="s">
        <v>102</v>
      </c>
      <c r="C8" s="65"/>
    </row>
    <row r="9" spans="2:9" x14ac:dyDescent="0.55000000000000004">
      <c r="B9" s="17" t="str">
        <f>"Was dit gemiddelde tarief voor "&amp;lijsten!N4&amp;"-"&amp;C8&amp;"tarief "&amp;lijsten!N5+1&amp;" voor deze groep kostendekkend?"</f>
        <v>Was dit gemiddelde tarief voor cliënten uit zorgregio MIJOV-tarief 2025 voor deze groep kostendekkend?</v>
      </c>
      <c r="C9" s="67"/>
    </row>
    <row r="10" spans="2:9" ht="15.75" customHeight="1" x14ac:dyDescent="0.55000000000000004">
      <c r="B10" s="17" t="s">
        <v>195</v>
      </c>
      <c r="C10" s="65"/>
      <c r="D10" s="90" t="s">
        <v>180</v>
      </c>
      <c r="E10" t="s">
        <v>188</v>
      </c>
    </row>
    <row r="11" spans="2:9" ht="15.75" customHeight="1" x14ac:dyDescent="0.6">
      <c r="B11" s="82" t="s">
        <v>232</v>
      </c>
      <c r="C11" s="83"/>
      <c r="D11" s="90"/>
    </row>
    <row r="12" spans="2:9" x14ac:dyDescent="0.55000000000000004">
      <c r="B12" s="17" t="str">
        <f>"Gemiddeld aantal gepland aanwezige clïënten (alle cliënten, niet alleen de "&amp;lijsten!N4&amp;") per openingsdag in "&amp;lijsten!N5</f>
        <v>Gemiddeld aantal gepland aanwezige clïënten (alle cliënten, niet alleen de cliënten uit zorgregio MIJOV) per openingsdag in 2024</v>
      </c>
      <c r="C12" s="68"/>
    </row>
    <row r="13" spans="2:9" ht="15" customHeight="1" x14ac:dyDescent="0.55000000000000004">
      <c r="B13" s="17" t="s">
        <v>198</v>
      </c>
      <c r="C13" s="69"/>
    </row>
    <row r="14" spans="2:9" x14ac:dyDescent="0.55000000000000004">
      <c r="B14" s="17" t="s">
        <v>199</v>
      </c>
      <c r="C14" s="51">
        <f>C12*C13</f>
        <v>0</v>
      </c>
    </row>
    <row r="15" spans="2:9" x14ac:dyDescent="0.55000000000000004">
      <c r="B15" s="17" t="s">
        <v>200</v>
      </c>
      <c r="C15" s="68"/>
    </row>
    <row r="16" spans="2:9" x14ac:dyDescent="0.55000000000000004">
      <c r="B16" s="17" t="s">
        <v>201</v>
      </c>
      <c r="C16" s="68"/>
    </row>
    <row r="17" spans="2:5" ht="15" customHeight="1" x14ac:dyDescent="0.55000000000000004">
      <c r="B17" s="17" t="s">
        <v>202</v>
      </c>
      <c r="C17" s="70"/>
    </row>
    <row r="18" spans="2:5" ht="15" customHeight="1" x14ac:dyDescent="0.55000000000000004">
      <c r="B18" s="17" t="str">
        <f>"Productie "&amp;lijsten!N5&amp;" in 'cliënturen' (wordt automatisch gevuld!)"</f>
        <v>Productie 2024 in 'cliënturen' (wordt automatisch gevuld!)</v>
      </c>
      <c r="C18" s="20">
        <f>C17*C14</f>
        <v>0</v>
      </c>
    </row>
    <row r="19" spans="2:5" ht="15" customHeight="1" x14ac:dyDescent="0.55000000000000004">
      <c r="B19" s="17" t="s">
        <v>5</v>
      </c>
      <c r="C19" s="18">
        <f>IFERROR(C17/C16,0)</f>
        <v>0</v>
      </c>
    </row>
    <row r="20" spans="2:5" ht="15" customHeight="1" x14ac:dyDescent="0.55000000000000004">
      <c r="B20" s="17" t="s">
        <v>6</v>
      </c>
      <c r="C20" s="19">
        <f>IFERROR((C17/C16*C15),0)</f>
        <v>0</v>
      </c>
    </row>
    <row r="21" spans="2:5" ht="15" customHeight="1" x14ac:dyDescent="0.6">
      <c r="B21" s="82" t="s">
        <v>233</v>
      </c>
      <c r="C21" s="83"/>
    </row>
    <row r="22" spans="2:5" ht="15" customHeight="1" x14ac:dyDescent="0.55000000000000004">
      <c r="B22" s="17" t="str">
        <f>"Netto roosteruren groepsbegeleiders* op de groep tijdens de "&amp;TEXT(C17,"0.000")&amp;" openingsuren. Altijd 2 begeleiders? Openingsuren x2"</f>
        <v>Netto roosteruren groepsbegeleiders* op de groep tijdens de 0.000 openingsuren. Altijd 2 begeleiders? Openingsuren x2</v>
      </c>
      <c r="C22" s="70"/>
      <c r="D22" s="90" t="s">
        <v>180</v>
      </c>
      <c r="E22" s="44" t="s">
        <v>159</v>
      </c>
    </row>
    <row r="23" spans="2:5" ht="15" customHeight="1" x14ac:dyDescent="0.55000000000000004">
      <c r="B23" s="17" t="s">
        <v>176</v>
      </c>
      <c r="C23" s="51" t="str">
        <f>IFERROR(C12/(C22/C17),"")</f>
        <v/>
      </c>
    </row>
    <row r="24" spans="2:5" ht="15" customHeight="1" x14ac:dyDescent="0.55000000000000004">
      <c r="B24" s="17" t="s">
        <v>133</v>
      </c>
      <c r="C24" s="71"/>
    </row>
    <row r="25" spans="2:5" ht="15" customHeight="1" x14ac:dyDescent="0.55000000000000004">
      <c r="B25" s="42" t="s">
        <v>134</v>
      </c>
      <c r="C25" s="20">
        <f>C24*C20</f>
        <v>0</v>
      </c>
    </row>
    <row r="26" spans="2:5" ht="15" customHeight="1" x14ac:dyDescent="0.55000000000000004">
      <c r="B26" s="42" t="s">
        <v>203</v>
      </c>
      <c r="C26" s="70"/>
      <c r="D26" s="90" t="s">
        <v>180</v>
      </c>
      <c r="E26" s="53" t="s">
        <v>135</v>
      </c>
    </row>
    <row r="27" spans="2:5" ht="15" customHeight="1" x14ac:dyDescent="0.55000000000000004">
      <c r="B27" s="17" t="s">
        <v>165</v>
      </c>
      <c r="C27" s="69"/>
    </row>
    <row r="28" spans="2:5" ht="15" customHeight="1" x14ac:dyDescent="0.55000000000000004">
      <c r="B28" s="17" t="s">
        <v>166</v>
      </c>
      <c r="C28" s="23" t="str">
        <f>IF(C27&lt;&gt;"",100%-C27,"")</f>
        <v/>
      </c>
    </row>
    <row r="29" spans="2:5" ht="15" customHeight="1" x14ac:dyDescent="0.55000000000000004">
      <c r="B29" s="17" t="str">
        <f>"Feitelijk gewogen gemiddelde bruto maandsalaris van de groepsbegeleiders van deze groep (euro's per fte) prijspeil november 2025 "</f>
        <v xml:space="preserve">Feitelijk gewogen gemiddelde bruto maandsalaris van de groepsbegeleiders van deze groep (euro's per fte) prijspeil november 2025 </v>
      </c>
      <c r="C29" s="63"/>
      <c r="D29" s="90" t="s">
        <v>180</v>
      </c>
      <c r="E29" t="s">
        <v>190</v>
      </c>
    </row>
    <row r="30" spans="2:5" ht="15" customHeight="1" x14ac:dyDescent="0.55000000000000004">
      <c r="B30" s="17" t="s">
        <v>204</v>
      </c>
      <c r="C30" s="69"/>
      <c r="D30" s="90"/>
    </row>
    <row r="31" spans="2:5" ht="15" customHeight="1" x14ac:dyDescent="0.55000000000000004">
      <c r="B31" s="17" t="s">
        <v>189</v>
      </c>
      <c r="C31" s="91"/>
      <c r="D31" s="90" t="s">
        <v>180</v>
      </c>
      <c r="E31" t="s">
        <v>190</v>
      </c>
    </row>
    <row r="32" spans="2:5" x14ac:dyDescent="0.55000000000000004">
      <c r="B32" s="17" t="str">
        <f>"Hoeveel uur (individuele of groeps-)behandeling per cliënt per week levert u voor het gemiddelde MIJOV-tarief van "&amp;TEXT(C7,"€0,00")</f>
        <v>Hoeveel uur (individuele of groeps-)behandeling per cliënt per week levert u voor het gemiddelde MIJOV-tarief van €0,00</v>
      </c>
      <c r="C32" s="102"/>
      <c r="D32" s="90" t="s">
        <v>180</v>
      </c>
      <c r="E32" t="s">
        <v>253</v>
      </c>
    </row>
    <row r="33" spans="2:9" ht="15" customHeight="1" x14ac:dyDescent="0.55000000000000004">
      <c r="B33" s="17" t="s">
        <v>252</v>
      </c>
      <c r="C33" s="101"/>
      <c r="D33" s="90"/>
    </row>
    <row r="34" spans="2:9" x14ac:dyDescent="0.55000000000000004">
      <c r="B34" s="17" t="s">
        <v>181</v>
      </c>
      <c r="C34" s="52" t="str">
        <f>IFERROR(C22/C17/C14,"")</f>
        <v/>
      </c>
      <c r="F34" s="4"/>
    </row>
    <row r="35" spans="2:9" x14ac:dyDescent="0.55000000000000004">
      <c r="B35" s="17" t="s">
        <v>143</v>
      </c>
      <c r="C35" s="18" t="str">
        <f>IFERROR((C22+C25)/C26,"")</f>
        <v/>
      </c>
      <c r="D35" s="90" t="s">
        <v>180</v>
      </c>
      <c r="E35" s="112" t="str">
        <f>IF(C35&lt;&gt;"","Klopt dit aantal fte met jullie administratie? Zo niet, check de roosteren en inroosterbare uren","")</f>
        <v/>
      </c>
      <c r="F35" s="112"/>
      <c r="G35" s="112"/>
      <c r="H35" s="112"/>
      <c r="I35" s="112"/>
    </row>
    <row r="36" spans="2:9" x14ac:dyDescent="0.55000000000000004">
      <c r="B36" s="41"/>
      <c r="E36" s="112"/>
      <c r="F36" s="112"/>
      <c r="G36" s="112"/>
      <c r="H36" s="112"/>
      <c r="I36" s="112"/>
    </row>
    <row r="38" spans="2:9" ht="15.6" x14ac:dyDescent="0.6">
      <c r="B38" s="81" t="str">
        <f>"Totale kosten "&amp;lijsten!N5&amp;" voor de gehele groep van "&amp;TEXT(C12,"0,0")&amp;" plaatsen "&amp;LOWER(C4)</f>
        <v xml:space="preserve">Totale kosten 2024 voor de gehele groep van 0,0 plaatsen </v>
      </c>
      <c r="C38" s="74" t="str">
        <f>"euro per jaar ("&amp;lijsten!N5&amp;")"</f>
        <v>euro per jaar (2024)</v>
      </c>
    </row>
    <row r="39" spans="2:9" x14ac:dyDescent="0.55000000000000004">
      <c r="B39" s="2" t="str">
        <f>IFERROR("Werkelijke loonkosten**** voor de totaal "&amp;TEXT((C35+#REF!),"0,0")&amp;" fte groepsbegeleiders in "&amp;lijsten!N5,"Werkelijke loonkosten van de groepsbegeleiders")</f>
        <v>Werkelijke loonkosten van de groepsbegeleiders</v>
      </c>
      <c r="C39" s="63"/>
    </row>
    <row r="40" spans="2:9" x14ac:dyDescent="0.55000000000000004">
      <c r="B40" s="2" t="s">
        <v>179</v>
      </c>
      <c r="C40" s="63"/>
    </row>
    <row r="41" spans="2:9" x14ac:dyDescent="0.55000000000000004">
      <c r="B41" s="2" t="str">
        <f>"Werkelijke huisvestingskosten voor deze groep in "&amp;lijsten!N5</f>
        <v>Werkelijke huisvestingskosten voor deze groep in 2024</v>
      </c>
      <c r="C41" s="63"/>
    </row>
    <row r="42" spans="2:9" x14ac:dyDescent="0.55000000000000004">
      <c r="B42" s="2" t="str">
        <f>"Werkelijke verzorgingskosten cliënten "&amp;lijsten!N5</f>
        <v>Werkelijke verzorgingskosten cliënten 2024</v>
      </c>
      <c r="C42" s="63"/>
    </row>
    <row r="43" spans="2:9" x14ac:dyDescent="0.55000000000000004">
      <c r="B43" s="2" t="str">
        <f>"Alle werkelijke overige kosten, inclusief (doorbelastingen) overhead "&amp;lijsten!N5</f>
        <v>Alle werkelijke overige kosten, inclusief (doorbelastingen) overhead 2024</v>
      </c>
      <c r="C43" s="63"/>
    </row>
    <row r="44" spans="2:9" x14ac:dyDescent="0.55000000000000004">
      <c r="B44" s="2" t="s">
        <v>103</v>
      </c>
      <c r="C44" s="64"/>
    </row>
    <row r="45" spans="2:9" x14ac:dyDescent="0.55000000000000004">
      <c r="B45" s="2" t="s">
        <v>106</v>
      </c>
      <c r="C45" s="21">
        <f>SUM(C39:C43)*C44</f>
        <v>0</v>
      </c>
    </row>
    <row r="46" spans="2:9" x14ac:dyDescent="0.55000000000000004">
      <c r="B46" s="5" t="s">
        <v>144</v>
      </c>
      <c r="C46" s="92" t="str">
        <f>IFERROR(SUM(C39:C43,C45)/C18,"")</f>
        <v/>
      </c>
    </row>
    <row r="47" spans="2:9" x14ac:dyDescent="0.55000000000000004">
      <c r="B47" s="6"/>
    </row>
    <row r="48" spans="2:9" ht="15.6" x14ac:dyDescent="0.6">
      <c r="B48" s="81" t="s">
        <v>38</v>
      </c>
      <c r="C48" s="73" t="str">
        <f>"euro pp"&amp;lijsten!N5</f>
        <v>euro pp2024</v>
      </c>
    </row>
    <row r="49" spans="2:3" x14ac:dyDescent="0.55000000000000004">
      <c r="B49" s="2" t="s">
        <v>167</v>
      </c>
      <c r="C49" s="21" t="str">
        <f>IFERROR((C39+C40)/(C35),"")</f>
        <v/>
      </c>
    </row>
    <row r="50" spans="2:3" x14ac:dyDescent="0.55000000000000004">
      <c r="B50" s="2" t="s">
        <v>107</v>
      </c>
      <c r="C50" s="21" t="str">
        <f>IFERROR(C41/C12,"")</f>
        <v/>
      </c>
    </row>
    <row r="51" spans="2:3" x14ac:dyDescent="0.55000000000000004">
      <c r="B51" s="2" t="s">
        <v>178</v>
      </c>
      <c r="C51" s="22" t="str">
        <f>IFERROR(C42/(C14*C20),"")</f>
        <v/>
      </c>
    </row>
    <row r="52" spans="2:3" x14ac:dyDescent="0.55000000000000004">
      <c r="B52" s="2" t="s">
        <v>108</v>
      </c>
      <c r="C52" s="21" t="str">
        <f>IFERROR(C43/C35,"")</f>
        <v/>
      </c>
    </row>
    <row r="55" spans="2:3" x14ac:dyDescent="0.55000000000000004">
      <c r="B55" s="78" t="s">
        <v>177</v>
      </c>
    </row>
    <row r="56" spans="2:3" ht="14.4" customHeight="1" x14ac:dyDescent="0.55000000000000004">
      <c r="B56" s="137" t="s">
        <v>41</v>
      </c>
      <c r="C56" s="137"/>
    </row>
    <row r="57" spans="2:3" x14ac:dyDescent="0.55000000000000004">
      <c r="B57" s="137"/>
      <c r="C57" s="137"/>
    </row>
    <row r="58" spans="2:3" x14ac:dyDescent="0.55000000000000004">
      <c r="B58" s="79" t="s">
        <v>145</v>
      </c>
    </row>
    <row r="59" spans="2:3" x14ac:dyDescent="0.55000000000000004">
      <c r="B59" s="80" t="s">
        <v>146</v>
      </c>
    </row>
    <row r="60" spans="2:3" x14ac:dyDescent="0.55000000000000004">
      <c r="B60" s="80" t="s">
        <v>147</v>
      </c>
    </row>
    <row r="61" spans="2:3" x14ac:dyDescent="0.55000000000000004">
      <c r="B61" s="80" t="s">
        <v>148</v>
      </c>
    </row>
    <row r="62" spans="2:3" x14ac:dyDescent="0.55000000000000004">
      <c r="B62" s="80" t="s">
        <v>149</v>
      </c>
    </row>
    <row r="63" spans="2:3" x14ac:dyDescent="0.55000000000000004">
      <c r="B63" s="80" t="s">
        <v>150</v>
      </c>
    </row>
    <row r="64" spans="2:3" x14ac:dyDescent="0.55000000000000004">
      <c r="B64" s="79" t="s">
        <v>151</v>
      </c>
    </row>
    <row r="65" spans="2:2" x14ac:dyDescent="0.55000000000000004">
      <c r="B65" s="80" t="s">
        <v>152</v>
      </c>
    </row>
    <row r="66" spans="2:2" x14ac:dyDescent="0.55000000000000004">
      <c r="B66" s="80" t="s">
        <v>153</v>
      </c>
    </row>
    <row r="67" spans="2:2" x14ac:dyDescent="0.55000000000000004">
      <c r="B67" s="80" t="s">
        <v>154</v>
      </c>
    </row>
    <row r="68" spans="2:2" x14ac:dyDescent="0.55000000000000004">
      <c r="B68" s="80" t="s">
        <v>155</v>
      </c>
    </row>
    <row r="69" spans="2:2" x14ac:dyDescent="0.55000000000000004">
      <c r="B69" s="80" t="s">
        <v>156</v>
      </c>
    </row>
    <row r="70" spans="2:2" x14ac:dyDescent="0.55000000000000004">
      <c r="B70" s="80" t="s">
        <v>157</v>
      </c>
    </row>
    <row r="71" spans="2:2" x14ac:dyDescent="0.55000000000000004">
      <c r="B71" s="80" t="s">
        <v>158</v>
      </c>
    </row>
    <row r="73" spans="2:2" x14ac:dyDescent="0.55000000000000004">
      <c r="B73" s="78" t="s">
        <v>160</v>
      </c>
    </row>
    <row r="74" spans="2:2" x14ac:dyDescent="0.55000000000000004">
      <c r="B74" s="78" t="s">
        <v>161</v>
      </c>
    </row>
  </sheetData>
  <sheetProtection algorithmName="SHA-512" hashValue="sfHUTiDpHv60M28pPLb+mqxOMYrwODwVswCN4a6x4wkGYOf7BAVJzbnQXhOkREbnxSD6k5BpqyzMItPgkRyAEg==" saltValue="1NL8GRemzs78jKnFP3YKAA==" spinCount="100000" sheet="1" objects="1" scenarios="1" formatColumns="0" selectLockedCells="1"/>
  <mergeCells count="3">
    <mergeCell ref="E2:I4"/>
    <mergeCell ref="B56:C57"/>
    <mergeCell ref="E35:I36"/>
  </mergeCells>
  <conditionalFormatting sqref="C3:C5 C7:C10 C12:C13 C15:C17">
    <cfRule type="expression" dxfId="47" priority="6">
      <formula>C3&lt;&gt;""</formula>
    </cfRule>
  </conditionalFormatting>
  <conditionalFormatting sqref="C22:C24">
    <cfRule type="expression" dxfId="46" priority="5">
      <formula>C22&lt;&gt;""</formula>
    </cfRule>
  </conditionalFormatting>
  <conditionalFormatting sqref="C26:C27">
    <cfRule type="expression" dxfId="45" priority="4">
      <formula>C26&lt;&gt;""</formula>
    </cfRule>
  </conditionalFormatting>
  <conditionalFormatting sqref="C29:C33">
    <cfRule type="expression" dxfId="44" priority="1">
      <formula>C29&lt;&gt;""</formula>
    </cfRule>
  </conditionalFormatting>
  <conditionalFormatting sqref="C35">
    <cfRule type="expression" dxfId="43" priority="3">
      <formula>C35&lt;&gt;""</formula>
    </cfRule>
  </conditionalFormatting>
  <conditionalFormatting sqref="C39:C44">
    <cfRule type="expression" dxfId="42" priority="2">
      <formula>C39&lt;&gt;""</formula>
    </cfRule>
  </conditionalFormatting>
  <dataValidations count="5">
    <dataValidation allowBlank="1" showInputMessage="1" showErrorMessage="1" sqref="C16" xr:uid="{EBC3D174-76D7-45CC-B139-C2C6C1DC242D}"/>
    <dataValidation type="list" allowBlank="1" showInputMessage="1" showErrorMessage="1" sqref="C12 C15" xr:uid="{4DB7DED2-5331-47CF-9106-340349F25298}">
      <formula1>groep</formula1>
    </dataValidation>
    <dataValidation type="list" allowBlank="1" showInputMessage="1" showErrorMessage="1" sqref="C4" xr:uid="{B07E7FBC-F35D-446B-A00C-F54EFBCC1A45}">
      <formula1>product</formula1>
    </dataValidation>
    <dataValidation type="list" allowBlank="1" showInputMessage="1" showErrorMessage="1" sqref="C9" xr:uid="{B2FCAE78-E7AE-4CA7-ABF8-BCE9F6A63324}">
      <formula1>tarief</formula1>
    </dataValidation>
    <dataValidation type="list" allowBlank="1" showInputMessage="1" showErrorMessage="1" sqref="C8" xr:uid="{C7EB3D23-FB29-46BE-AF8A-EE5D660E6A0F}">
      <formula1>uur</formula1>
    </dataValidation>
  </dataValidations>
  <pageMargins left="0.70866141732283472" right="0.70866141732283472" top="0.74803149606299213" bottom="0.74803149606299213" header="0.31496062992125984" footer="0.31496062992125984"/>
  <pageSetup paperSize="9" scale="93" orientation="landscape" horizontalDpi="4294967295" verticalDpi="4294967295" r:id="rId1"/>
  <rowBreaks count="1" manualBreakCount="1">
    <brk id="33" min="1" max="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41B83-FA8C-435C-82C6-0F7763BABE0F}">
  <sheetPr codeName="Blad13"/>
  <dimension ref="B2:I74"/>
  <sheetViews>
    <sheetView showGridLines="0" showRowColHeaders="0" showZeros="0" zoomScaleNormal="100" workbookViewId="0">
      <selection activeCell="C3" sqref="C3"/>
    </sheetView>
  </sheetViews>
  <sheetFormatPr defaultColWidth="9.15625" defaultRowHeight="14.4" x14ac:dyDescent="0.55000000000000004"/>
  <cols>
    <col min="1" max="1" width="2.26171875" customWidth="1"/>
    <col min="2" max="2" width="105.62890625" customWidth="1"/>
    <col min="3" max="3" width="38.47265625" customWidth="1"/>
    <col min="4" max="4" width="2.47265625" customWidth="1"/>
    <col min="5" max="5" width="9.15625" customWidth="1"/>
  </cols>
  <sheetData>
    <row r="2" spans="2:9" ht="15.6" customHeight="1" x14ac:dyDescent="0.6">
      <c r="B2" s="82" t="s">
        <v>191</v>
      </c>
      <c r="C2" s="83" t="s">
        <v>197</v>
      </c>
      <c r="E2" s="135" t="s">
        <v>139</v>
      </c>
      <c r="F2" s="135"/>
      <c r="G2" s="135"/>
      <c r="H2" s="135"/>
      <c r="I2" s="135"/>
    </row>
    <row r="3" spans="2:9" ht="14.4" customHeight="1" x14ac:dyDescent="0.55000000000000004">
      <c r="B3" s="17" t="s">
        <v>128</v>
      </c>
      <c r="C3" s="65"/>
      <c r="E3" s="135"/>
      <c r="F3" s="135"/>
      <c r="G3" s="135"/>
      <c r="H3" s="135"/>
      <c r="I3" s="135"/>
    </row>
    <row r="4" spans="2:9" ht="15.75" customHeight="1" x14ac:dyDescent="0.55000000000000004">
      <c r="B4" s="17" t="s">
        <v>129</v>
      </c>
      <c r="C4" s="66"/>
      <c r="E4" s="135"/>
      <c r="F4" s="135"/>
      <c r="G4" s="135"/>
      <c r="H4" s="135"/>
      <c r="I4" s="135"/>
    </row>
    <row r="5" spans="2:9" ht="31.8" customHeight="1" x14ac:dyDescent="0.55000000000000004">
      <c r="B5" s="17" t="s">
        <v>234</v>
      </c>
      <c r="C5" s="66"/>
      <c r="E5" s="93"/>
      <c r="F5" s="93"/>
      <c r="G5" s="93"/>
      <c r="H5" s="93"/>
      <c r="I5" s="93"/>
    </row>
    <row r="6" spans="2:9" ht="15.75" customHeight="1" x14ac:dyDescent="0.6">
      <c r="B6" s="82" t="s">
        <v>231</v>
      </c>
      <c r="C6" s="83"/>
      <c r="E6" s="93"/>
      <c r="F6" s="93"/>
      <c r="G6" s="93"/>
      <c r="H6" s="93"/>
      <c r="I6" s="93"/>
    </row>
    <row r="7" spans="2:9" ht="15.75" customHeight="1" x14ac:dyDescent="0.55000000000000004">
      <c r="B7" s="42" t="s">
        <v>196</v>
      </c>
      <c r="C7" s="65"/>
      <c r="D7" s="90"/>
      <c r="E7" s="53"/>
      <c r="F7" s="89"/>
      <c r="G7" s="89"/>
      <c r="H7" s="89"/>
      <c r="I7" s="89"/>
    </row>
    <row r="8" spans="2:9" ht="15.75" hidden="1" customHeight="1" x14ac:dyDescent="0.55000000000000004">
      <c r="B8" s="42" t="s">
        <v>102</v>
      </c>
      <c r="C8" s="65"/>
    </row>
    <row r="9" spans="2:9" x14ac:dyDescent="0.55000000000000004">
      <c r="B9" s="17" t="str">
        <f>"Was dit gemiddelde tarief voor "&amp;lijsten!N4&amp;"-"&amp;C8&amp;"tarief "&amp;lijsten!N5+1&amp;" voor deze groep kostendekkend?"</f>
        <v>Was dit gemiddelde tarief voor cliënten uit zorgregio MIJOV-tarief 2025 voor deze groep kostendekkend?</v>
      </c>
      <c r="C9" s="67"/>
    </row>
    <row r="10" spans="2:9" ht="15.75" customHeight="1" x14ac:dyDescent="0.55000000000000004">
      <c r="B10" s="17" t="s">
        <v>195</v>
      </c>
      <c r="C10" s="65"/>
      <c r="D10" s="90" t="s">
        <v>180</v>
      </c>
      <c r="E10" t="s">
        <v>188</v>
      </c>
    </row>
    <row r="11" spans="2:9" ht="15.75" customHeight="1" x14ac:dyDescent="0.6">
      <c r="B11" s="82" t="s">
        <v>232</v>
      </c>
      <c r="C11" s="83"/>
      <c r="D11" s="90"/>
    </row>
    <row r="12" spans="2:9" x14ac:dyDescent="0.55000000000000004">
      <c r="B12" s="17" t="str">
        <f>"Gemiddeld aantal gepland aanwezige clïënten (alle cliënten, niet alleen de "&amp;lijsten!N4&amp;") per openingsdag in "&amp;lijsten!N5</f>
        <v>Gemiddeld aantal gepland aanwezige clïënten (alle cliënten, niet alleen de cliënten uit zorgregio MIJOV) per openingsdag in 2024</v>
      </c>
      <c r="C12" s="68"/>
    </row>
    <row r="13" spans="2:9" ht="15" customHeight="1" x14ac:dyDescent="0.55000000000000004">
      <c r="B13" s="17" t="s">
        <v>198</v>
      </c>
      <c r="C13" s="69"/>
    </row>
    <row r="14" spans="2:9" x14ac:dyDescent="0.55000000000000004">
      <c r="B14" s="17" t="s">
        <v>199</v>
      </c>
      <c r="C14" s="51">
        <f>C12*C13</f>
        <v>0</v>
      </c>
    </row>
    <row r="15" spans="2:9" x14ac:dyDescent="0.55000000000000004">
      <c r="B15" s="17" t="s">
        <v>200</v>
      </c>
      <c r="C15" s="68"/>
    </row>
    <row r="16" spans="2:9" x14ac:dyDescent="0.55000000000000004">
      <c r="B16" s="17" t="s">
        <v>201</v>
      </c>
      <c r="C16" s="68"/>
    </row>
    <row r="17" spans="2:5" ht="15" customHeight="1" x14ac:dyDescent="0.55000000000000004">
      <c r="B17" s="17" t="s">
        <v>202</v>
      </c>
      <c r="C17" s="70"/>
    </row>
    <row r="18" spans="2:5" ht="15" customHeight="1" x14ac:dyDescent="0.55000000000000004">
      <c r="B18" s="17" t="str">
        <f>"Productie "&amp;lijsten!N5&amp;" in 'cliënturen' (wordt automatisch gevuld!)"</f>
        <v>Productie 2024 in 'cliënturen' (wordt automatisch gevuld!)</v>
      </c>
      <c r="C18" s="20">
        <f>C17*C14</f>
        <v>0</v>
      </c>
    </row>
    <row r="19" spans="2:5" ht="15" customHeight="1" x14ac:dyDescent="0.55000000000000004">
      <c r="B19" s="17" t="s">
        <v>5</v>
      </c>
      <c r="C19" s="18">
        <f>IFERROR(C17/C16,0)</f>
        <v>0</v>
      </c>
    </row>
    <row r="20" spans="2:5" ht="15" customHeight="1" x14ac:dyDescent="0.55000000000000004">
      <c r="B20" s="17" t="s">
        <v>6</v>
      </c>
      <c r="C20" s="19">
        <f>IFERROR((C17/C16*C15),0)</f>
        <v>0</v>
      </c>
    </row>
    <row r="21" spans="2:5" ht="15" customHeight="1" x14ac:dyDescent="0.6">
      <c r="B21" s="82" t="s">
        <v>233</v>
      </c>
      <c r="C21" s="83"/>
    </row>
    <row r="22" spans="2:5" ht="15" customHeight="1" x14ac:dyDescent="0.55000000000000004">
      <c r="B22" s="17" t="str">
        <f>"Netto roosteruren groepsbegeleiders* op de groep tijdens de "&amp;TEXT(C17,"0.000")&amp;" openingsuren. Altijd 2 begeleiders? Openingsuren x2"</f>
        <v>Netto roosteruren groepsbegeleiders* op de groep tijdens de 0.000 openingsuren. Altijd 2 begeleiders? Openingsuren x2</v>
      </c>
      <c r="C22" s="70"/>
      <c r="D22" s="90" t="s">
        <v>180</v>
      </c>
      <c r="E22" s="44" t="s">
        <v>159</v>
      </c>
    </row>
    <row r="23" spans="2:5" ht="15" customHeight="1" x14ac:dyDescent="0.55000000000000004">
      <c r="B23" s="17" t="s">
        <v>176</v>
      </c>
      <c r="C23" s="51" t="str">
        <f>IFERROR(C12/(C22/C17),"")</f>
        <v/>
      </c>
    </row>
    <row r="24" spans="2:5" ht="15" customHeight="1" x14ac:dyDescent="0.55000000000000004">
      <c r="B24" s="17" t="s">
        <v>133</v>
      </c>
      <c r="C24" s="71"/>
    </row>
    <row r="25" spans="2:5" ht="15" customHeight="1" x14ac:dyDescent="0.55000000000000004">
      <c r="B25" s="42" t="s">
        <v>134</v>
      </c>
      <c r="C25" s="20">
        <f>C24*C20</f>
        <v>0</v>
      </c>
    </row>
    <row r="26" spans="2:5" ht="15" customHeight="1" x14ac:dyDescent="0.55000000000000004">
      <c r="B26" s="42" t="s">
        <v>203</v>
      </c>
      <c r="C26" s="70"/>
      <c r="D26" s="90" t="s">
        <v>180</v>
      </c>
      <c r="E26" s="53" t="s">
        <v>135</v>
      </c>
    </row>
    <row r="27" spans="2:5" ht="15" customHeight="1" x14ac:dyDescent="0.55000000000000004">
      <c r="B27" s="17" t="s">
        <v>165</v>
      </c>
      <c r="C27" s="69"/>
    </row>
    <row r="28" spans="2:5" ht="15" customHeight="1" x14ac:dyDescent="0.55000000000000004">
      <c r="B28" s="17" t="s">
        <v>166</v>
      </c>
      <c r="C28" s="23" t="str">
        <f>IF(C27&lt;&gt;"",100%-C27,"")</f>
        <v/>
      </c>
    </row>
    <row r="29" spans="2:5" ht="15" customHeight="1" x14ac:dyDescent="0.55000000000000004">
      <c r="B29" s="17" t="str">
        <f>"Feitelijk gewogen gemiddelde bruto maandsalaris van de groepsbegeleiders van deze groep (euro's per fte) prijspeil november 2025 "</f>
        <v xml:space="preserve">Feitelijk gewogen gemiddelde bruto maandsalaris van de groepsbegeleiders van deze groep (euro's per fte) prijspeil november 2025 </v>
      </c>
      <c r="C29" s="63"/>
      <c r="D29" s="90" t="s">
        <v>180</v>
      </c>
      <c r="E29" t="s">
        <v>190</v>
      </c>
    </row>
    <row r="30" spans="2:5" ht="15" customHeight="1" x14ac:dyDescent="0.55000000000000004">
      <c r="B30" s="17" t="s">
        <v>204</v>
      </c>
      <c r="C30" s="69"/>
      <c r="D30" s="90"/>
    </row>
    <row r="31" spans="2:5" ht="15" customHeight="1" x14ac:dyDescent="0.55000000000000004">
      <c r="B31" s="17" t="s">
        <v>189</v>
      </c>
      <c r="C31" s="91"/>
      <c r="D31" s="90" t="s">
        <v>180</v>
      </c>
      <c r="E31" t="s">
        <v>190</v>
      </c>
    </row>
    <row r="32" spans="2:5" x14ac:dyDescent="0.55000000000000004">
      <c r="B32" s="17" t="str">
        <f>"Hoeveel uur (individuele of groeps-)behandeling per cliënt per week levert u voor het gemiddelde MIJOV-tarief van "&amp;TEXT(C7,"€0,00")</f>
        <v>Hoeveel uur (individuele of groeps-)behandeling per cliënt per week levert u voor het gemiddelde MIJOV-tarief van €0,00</v>
      </c>
      <c r="C32" s="102"/>
      <c r="D32" s="90" t="s">
        <v>180</v>
      </c>
      <c r="E32" t="s">
        <v>253</v>
      </c>
    </row>
    <row r="33" spans="2:9" ht="15" customHeight="1" x14ac:dyDescent="0.55000000000000004">
      <c r="B33" s="17" t="s">
        <v>252</v>
      </c>
      <c r="C33" s="101"/>
      <c r="D33" s="90"/>
    </row>
    <row r="34" spans="2:9" x14ac:dyDescent="0.55000000000000004">
      <c r="B34" s="17" t="s">
        <v>181</v>
      </c>
      <c r="C34" s="52" t="str">
        <f>IFERROR(C22/C17/C14,"")</f>
        <v/>
      </c>
      <c r="F34" s="4"/>
    </row>
    <row r="35" spans="2:9" x14ac:dyDescent="0.55000000000000004">
      <c r="B35" s="17" t="s">
        <v>143</v>
      </c>
      <c r="C35" s="18" t="str">
        <f>IFERROR((C22+C25)/C26,"")</f>
        <v/>
      </c>
      <c r="D35" s="90" t="s">
        <v>180</v>
      </c>
      <c r="E35" s="112" t="str">
        <f>IF(C35&lt;&gt;"","Klopt dit aantal fte met jullie administratie? Zo niet, check de roosteren en inroosterbare uren","")</f>
        <v/>
      </c>
      <c r="F35" s="112"/>
      <c r="G35" s="112"/>
      <c r="H35" s="112"/>
      <c r="I35" s="112"/>
    </row>
    <row r="36" spans="2:9" x14ac:dyDescent="0.55000000000000004">
      <c r="B36" s="41"/>
      <c r="E36" s="112"/>
      <c r="F36" s="112"/>
      <c r="G36" s="112"/>
      <c r="H36" s="112"/>
      <c r="I36" s="112"/>
    </row>
    <row r="38" spans="2:9" ht="15.6" x14ac:dyDescent="0.6">
      <c r="B38" s="81" t="str">
        <f>"Totale kosten "&amp;lijsten!N5&amp;" voor de gehele groep van "&amp;TEXT(C12,"0,0")&amp;" plaatsen "&amp;LOWER(C4)</f>
        <v xml:space="preserve">Totale kosten 2024 voor de gehele groep van 0,0 plaatsen </v>
      </c>
      <c r="C38" s="74" t="str">
        <f>"euro per jaar ("&amp;lijsten!N5&amp;")"</f>
        <v>euro per jaar (2024)</v>
      </c>
    </row>
    <row r="39" spans="2:9" x14ac:dyDescent="0.55000000000000004">
      <c r="B39" s="2" t="str">
        <f>IFERROR("Werkelijke loonkosten**** voor de totaal "&amp;TEXT((C35+#REF!),"0,0")&amp;" fte groepsbegeleiders in "&amp;lijsten!N5,"Werkelijke loonkosten van de groepsbegeleiders")</f>
        <v>Werkelijke loonkosten van de groepsbegeleiders</v>
      </c>
      <c r="C39" s="63"/>
    </row>
    <row r="40" spans="2:9" x14ac:dyDescent="0.55000000000000004">
      <c r="B40" s="2" t="s">
        <v>179</v>
      </c>
      <c r="C40" s="63"/>
    </row>
    <row r="41" spans="2:9" x14ac:dyDescent="0.55000000000000004">
      <c r="B41" s="2" t="str">
        <f>"Werkelijke huisvestingskosten voor deze groep in "&amp;lijsten!N5</f>
        <v>Werkelijke huisvestingskosten voor deze groep in 2024</v>
      </c>
      <c r="C41" s="63"/>
    </row>
    <row r="42" spans="2:9" x14ac:dyDescent="0.55000000000000004">
      <c r="B42" s="2" t="str">
        <f>"Werkelijke verzorgingskosten cliënten "&amp;lijsten!N5</f>
        <v>Werkelijke verzorgingskosten cliënten 2024</v>
      </c>
      <c r="C42" s="63"/>
    </row>
    <row r="43" spans="2:9" x14ac:dyDescent="0.55000000000000004">
      <c r="B43" s="2" t="str">
        <f>"Alle werkelijke overige kosten, inclusief (doorbelastingen) overhead "&amp;lijsten!N5</f>
        <v>Alle werkelijke overige kosten, inclusief (doorbelastingen) overhead 2024</v>
      </c>
      <c r="C43" s="63"/>
    </row>
    <row r="44" spans="2:9" x14ac:dyDescent="0.55000000000000004">
      <c r="B44" s="2" t="s">
        <v>103</v>
      </c>
      <c r="C44" s="64"/>
    </row>
    <row r="45" spans="2:9" x14ac:dyDescent="0.55000000000000004">
      <c r="B45" s="2" t="s">
        <v>106</v>
      </c>
      <c r="C45" s="21">
        <f>SUM(C39:C43)*C44</f>
        <v>0</v>
      </c>
    </row>
    <row r="46" spans="2:9" x14ac:dyDescent="0.55000000000000004">
      <c r="B46" s="5" t="s">
        <v>144</v>
      </c>
      <c r="C46" s="92" t="str">
        <f>IFERROR(SUM(C39:C43,C45)/C18,"")</f>
        <v/>
      </c>
    </row>
    <row r="47" spans="2:9" x14ac:dyDescent="0.55000000000000004">
      <c r="B47" s="6"/>
    </row>
    <row r="48" spans="2:9" ht="15.6" x14ac:dyDescent="0.6">
      <c r="B48" s="81" t="s">
        <v>38</v>
      </c>
      <c r="C48" s="73" t="str">
        <f>"euro pp"&amp;lijsten!N5</f>
        <v>euro pp2024</v>
      </c>
    </row>
    <row r="49" spans="2:3" x14ac:dyDescent="0.55000000000000004">
      <c r="B49" s="2" t="s">
        <v>167</v>
      </c>
      <c r="C49" s="21" t="str">
        <f>IFERROR((C39+C40)/(C35),"")</f>
        <v/>
      </c>
    </row>
    <row r="50" spans="2:3" x14ac:dyDescent="0.55000000000000004">
      <c r="B50" s="2" t="s">
        <v>107</v>
      </c>
      <c r="C50" s="21" t="str">
        <f>IFERROR(C41/C12,"")</f>
        <v/>
      </c>
    </row>
    <row r="51" spans="2:3" x14ac:dyDescent="0.55000000000000004">
      <c r="B51" s="2" t="s">
        <v>178</v>
      </c>
      <c r="C51" s="22" t="str">
        <f>IFERROR(C42/(C14*C20),"")</f>
        <v/>
      </c>
    </row>
    <row r="52" spans="2:3" x14ac:dyDescent="0.55000000000000004">
      <c r="B52" s="2" t="s">
        <v>108</v>
      </c>
      <c r="C52" s="21" t="str">
        <f>IFERROR(C43/C35,"")</f>
        <v/>
      </c>
    </row>
    <row r="55" spans="2:3" x14ac:dyDescent="0.55000000000000004">
      <c r="B55" s="78" t="s">
        <v>177</v>
      </c>
    </row>
    <row r="56" spans="2:3" ht="14.4" customHeight="1" x14ac:dyDescent="0.55000000000000004">
      <c r="B56" s="137" t="s">
        <v>41</v>
      </c>
      <c r="C56" s="137"/>
    </row>
    <row r="57" spans="2:3" x14ac:dyDescent="0.55000000000000004">
      <c r="B57" s="137"/>
      <c r="C57" s="137"/>
    </row>
    <row r="58" spans="2:3" x14ac:dyDescent="0.55000000000000004">
      <c r="B58" s="79" t="s">
        <v>145</v>
      </c>
    </row>
    <row r="59" spans="2:3" x14ac:dyDescent="0.55000000000000004">
      <c r="B59" s="80" t="s">
        <v>146</v>
      </c>
    </row>
    <row r="60" spans="2:3" x14ac:dyDescent="0.55000000000000004">
      <c r="B60" s="80" t="s">
        <v>147</v>
      </c>
    </row>
    <row r="61" spans="2:3" x14ac:dyDescent="0.55000000000000004">
      <c r="B61" s="80" t="s">
        <v>148</v>
      </c>
    </row>
    <row r="62" spans="2:3" x14ac:dyDescent="0.55000000000000004">
      <c r="B62" s="80" t="s">
        <v>149</v>
      </c>
    </row>
    <row r="63" spans="2:3" x14ac:dyDescent="0.55000000000000004">
      <c r="B63" s="80" t="s">
        <v>150</v>
      </c>
    </row>
    <row r="64" spans="2:3" x14ac:dyDescent="0.55000000000000004">
      <c r="B64" s="79" t="s">
        <v>151</v>
      </c>
    </row>
    <row r="65" spans="2:2" x14ac:dyDescent="0.55000000000000004">
      <c r="B65" s="80" t="s">
        <v>152</v>
      </c>
    </row>
    <row r="66" spans="2:2" x14ac:dyDescent="0.55000000000000004">
      <c r="B66" s="80" t="s">
        <v>153</v>
      </c>
    </row>
    <row r="67" spans="2:2" x14ac:dyDescent="0.55000000000000004">
      <c r="B67" s="80" t="s">
        <v>154</v>
      </c>
    </row>
    <row r="68" spans="2:2" x14ac:dyDescent="0.55000000000000004">
      <c r="B68" s="80" t="s">
        <v>155</v>
      </c>
    </row>
    <row r="69" spans="2:2" x14ac:dyDescent="0.55000000000000004">
      <c r="B69" s="80" t="s">
        <v>156</v>
      </c>
    </row>
    <row r="70" spans="2:2" x14ac:dyDescent="0.55000000000000004">
      <c r="B70" s="80" t="s">
        <v>157</v>
      </c>
    </row>
    <row r="71" spans="2:2" x14ac:dyDescent="0.55000000000000004">
      <c r="B71" s="80" t="s">
        <v>158</v>
      </c>
    </row>
    <row r="73" spans="2:2" x14ac:dyDescent="0.55000000000000004">
      <c r="B73" s="78" t="s">
        <v>160</v>
      </c>
    </row>
    <row r="74" spans="2:2" x14ac:dyDescent="0.55000000000000004">
      <c r="B74" s="78" t="s">
        <v>161</v>
      </c>
    </row>
  </sheetData>
  <sheetProtection algorithmName="SHA-512" hashValue="hVTF2uSXDohkufBJQgEoXB1Vtj8UpR7Yuj62NOPOntIIRf+2mkWajmwjTHoMf24jGN1XT97IlvWixYFfHxF0Ow==" saltValue="cKIo1ZDqYfqeAsqfDVPZYg==" spinCount="100000" sheet="1" objects="1" scenarios="1" formatColumns="0" selectLockedCells="1"/>
  <mergeCells count="3">
    <mergeCell ref="E2:I4"/>
    <mergeCell ref="B56:C57"/>
    <mergeCell ref="E35:I36"/>
  </mergeCells>
  <conditionalFormatting sqref="C3:C5 C7:C10 C12:C13 C15:C17">
    <cfRule type="expression" dxfId="41" priority="6">
      <formula>C3&lt;&gt;""</formula>
    </cfRule>
  </conditionalFormatting>
  <conditionalFormatting sqref="C22:C24">
    <cfRule type="expression" dxfId="40" priority="5">
      <formula>C22&lt;&gt;""</formula>
    </cfRule>
  </conditionalFormatting>
  <conditionalFormatting sqref="C26:C27">
    <cfRule type="expression" dxfId="39" priority="4">
      <formula>C26&lt;&gt;""</formula>
    </cfRule>
  </conditionalFormatting>
  <conditionalFormatting sqref="C29:C33">
    <cfRule type="expression" dxfId="38" priority="1">
      <formula>C29&lt;&gt;""</formula>
    </cfRule>
  </conditionalFormatting>
  <conditionalFormatting sqref="C35">
    <cfRule type="expression" dxfId="37" priority="3">
      <formula>C35&lt;&gt;""</formula>
    </cfRule>
  </conditionalFormatting>
  <conditionalFormatting sqref="C39:C44">
    <cfRule type="expression" dxfId="36" priority="2">
      <formula>C39&lt;&gt;""</formula>
    </cfRule>
  </conditionalFormatting>
  <dataValidations count="5">
    <dataValidation allowBlank="1" showInputMessage="1" showErrorMessage="1" sqref="C16" xr:uid="{ED1BF2B8-0407-4BF6-8844-BA623A641631}"/>
    <dataValidation type="list" allowBlank="1" showInputMessage="1" showErrorMessage="1" sqref="C12 C15" xr:uid="{825E9A8E-1C7B-4C0F-B666-184D12EEC8A6}">
      <formula1>groep</formula1>
    </dataValidation>
    <dataValidation type="list" allowBlank="1" showInputMessage="1" showErrorMessage="1" sqref="C4" xr:uid="{D73F7094-FBCF-467D-A525-F013EFD2C718}">
      <formula1>product</formula1>
    </dataValidation>
    <dataValidation type="list" allowBlank="1" showInputMessage="1" showErrorMessage="1" sqref="C9" xr:uid="{1A7AF0F9-1DEF-45A1-88EC-72B23C69D1FB}">
      <formula1>tarief</formula1>
    </dataValidation>
    <dataValidation type="list" allowBlank="1" showInputMessage="1" showErrorMessage="1" sqref="C8" xr:uid="{0D4C6C75-D2CB-49C5-B4F9-8CF4EF950C77}">
      <formula1>uur</formula1>
    </dataValidation>
  </dataValidations>
  <pageMargins left="0.70866141732283472" right="0.70866141732283472" top="0.74803149606299213" bottom="0.74803149606299213" header="0.31496062992125984" footer="0.31496062992125984"/>
  <pageSetup paperSize="9" scale="93" orientation="landscape" horizontalDpi="4294967295" verticalDpi="4294967295" r:id="rId1"/>
  <rowBreaks count="1" manualBreakCount="1">
    <brk id="33" min="1" max="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73AA5-3EF2-4B3B-B331-C9E1A21F834D}">
  <sheetPr codeName="Blad14"/>
  <dimension ref="B2:I74"/>
  <sheetViews>
    <sheetView showGridLines="0" showRowColHeaders="0" showZeros="0" zoomScaleNormal="100" workbookViewId="0">
      <selection activeCell="C3" sqref="C3"/>
    </sheetView>
  </sheetViews>
  <sheetFormatPr defaultColWidth="9.15625" defaultRowHeight="14.4" x14ac:dyDescent="0.55000000000000004"/>
  <cols>
    <col min="1" max="1" width="2.26171875" customWidth="1"/>
    <col min="2" max="2" width="105.62890625" customWidth="1"/>
    <col min="3" max="3" width="38.47265625" customWidth="1"/>
    <col min="4" max="4" width="2.47265625" customWidth="1"/>
    <col min="5" max="5" width="9.15625" customWidth="1"/>
  </cols>
  <sheetData>
    <row r="2" spans="2:9" ht="15.6" customHeight="1" x14ac:dyDescent="0.6">
      <c r="B2" s="82" t="s">
        <v>191</v>
      </c>
      <c r="C2" s="83" t="s">
        <v>197</v>
      </c>
      <c r="E2" s="135" t="s">
        <v>139</v>
      </c>
      <c r="F2" s="135"/>
      <c r="G2" s="135"/>
      <c r="H2" s="135"/>
      <c r="I2" s="135"/>
    </row>
    <row r="3" spans="2:9" ht="14.4" customHeight="1" x14ac:dyDescent="0.55000000000000004">
      <c r="B3" s="17" t="s">
        <v>128</v>
      </c>
      <c r="C3" s="65"/>
      <c r="E3" s="135"/>
      <c r="F3" s="135"/>
      <c r="G3" s="135"/>
      <c r="H3" s="135"/>
      <c r="I3" s="135"/>
    </row>
    <row r="4" spans="2:9" ht="15.75" customHeight="1" x14ac:dyDescent="0.55000000000000004">
      <c r="B4" s="17" t="s">
        <v>129</v>
      </c>
      <c r="C4" s="66"/>
      <c r="E4" s="135"/>
      <c r="F4" s="135"/>
      <c r="G4" s="135"/>
      <c r="H4" s="135"/>
      <c r="I4" s="135"/>
    </row>
    <row r="5" spans="2:9" ht="31.8" customHeight="1" x14ac:dyDescent="0.55000000000000004">
      <c r="B5" s="17" t="s">
        <v>234</v>
      </c>
      <c r="C5" s="66"/>
      <c r="E5" s="93"/>
      <c r="F5" s="93"/>
      <c r="G5" s="93"/>
      <c r="H5" s="93"/>
      <c r="I5" s="93"/>
    </row>
    <row r="6" spans="2:9" ht="15.75" customHeight="1" x14ac:dyDescent="0.6">
      <c r="B6" s="82" t="s">
        <v>231</v>
      </c>
      <c r="C6" s="83"/>
      <c r="E6" s="93"/>
      <c r="F6" s="93"/>
      <c r="G6" s="93"/>
      <c r="H6" s="93"/>
      <c r="I6" s="93"/>
    </row>
    <row r="7" spans="2:9" ht="15.75" customHeight="1" x14ac:dyDescent="0.55000000000000004">
      <c r="B7" s="42" t="s">
        <v>196</v>
      </c>
      <c r="C7" s="65"/>
      <c r="D7" s="90"/>
      <c r="E7" s="53"/>
      <c r="F7" s="89"/>
      <c r="G7" s="89"/>
      <c r="H7" s="89"/>
      <c r="I7" s="89"/>
    </row>
    <row r="8" spans="2:9" ht="15.75" hidden="1" customHeight="1" x14ac:dyDescent="0.55000000000000004">
      <c r="B8" s="42" t="s">
        <v>102</v>
      </c>
      <c r="C8" s="65"/>
    </row>
    <row r="9" spans="2:9" x14ac:dyDescent="0.55000000000000004">
      <c r="B9" s="17" t="str">
        <f>"Was dit gemiddelde tarief voor "&amp;lijsten!N4&amp;"-"&amp;C8&amp;"tarief "&amp;lijsten!N5+1&amp;" voor deze groep kostendekkend?"</f>
        <v>Was dit gemiddelde tarief voor cliënten uit zorgregio MIJOV-tarief 2025 voor deze groep kostendekkend?</v>
      </c>
      <c r="C9" s="67"/>
    </row>
    <row r="10" spans="2:9" ht="15.75" customHeight="1" x14ac:dyDescent="0.55000000000000004">
      <c r="B10" s="17" t="s">
        <v>195</v>
      </c>
      <c r="C10" s="65"/>
      <c r="D10" s="90" t="s">
        <v>180</v>
      </c>
      <c r="E10" t="s">
        <v>188</v>
      </c>
    </row>
    <row r="11" spans="2:9" ht="15.75" customHeight="1" x14ac:dyDescent="0.6">
      <c r="B11" s="82" t="s">
        <v>232</v>
      </c>
      <c r="C11" s="83"/>
      <c r="D11" s="90"/>
    </row>
    <row r="12" spans="2:9" x14ac:dyDescent="0.55000000000000004">
      <c r="B12" s="17" t="str">
        <f>"Gemiddeld aantal gepland aanwezige clïënten (alle cliënten, niet alleen de "&amp;lijsten!N4&amp;") per openingsdag in "&amp;lijsten!N5</f>
        <v>Gemiddeld aantal gepland aanwezige clïënten (alle cliënten, niet alleen de cliënten uit zorgregio MIJOV) per openingsdag in 2024</v>
      </c>
      <c r="C12" s="68"/>
    </row>
    <row r="13" spans="2:9" ht="15" customHeight="1" x14ac:dyDescent="0.55000000000000004">
      <c r="B13" s="17" t="s">
        <v>198</v>
      </c>
      <c r="C13" s="69"/>
    </row>
    <row r="14" spans="2:9" x14ac:dyDescent="0.55000000000000004">
      <c r="B14" s="17" t="s">
        <v>199</v>
      </c>
      <c r="C14" s="51">
        <f>C12*C13</f>
        <v>0</v>
      </c>
    </row>
    <row r="15" spans="2:9" x14ac:dyDescent="0.55000000000000004">
      <c r="B15" s="17" t="s">
        <v>200</v>
      </c>
      <c r="C15" s="68"/>
    </row>
    <row r="16" spans="2:9" x14ac:dyDescent="0.55000000000000004">
      <c r="B16" s="17" t="s">
        <v>201</v>
      </c>
      <c r="C16" s="68"/>
    </row>
    <row r="17" spans="2:5" ht="15" customHeight="1" x14ac:dyDescent="0.55000000000000004">
      <c r="B17" s="17" t="s">
        <v>202</v>
      </c>
      <c r="C17" s="70"/>
    </row>
    <row r="18" spans="2:5" ht="15" customHeight="1" x14ac:dyDescent="0.55000000000000004">
      <c r="B18" s="17" t="str">
        <f>"Productie "&amp;lijsten!N5&amp;" in 'cliënturen' (wordt automatisch gevuld!)"</f>
        <v>Productie 2024 in 'cliënturen' (wordt automatisch gevuld!)</v>
      </c>
      <c r="C18" s="20">
        <f>C17*C14</f>
        <v>0</v>
      </c>
    </row>
    <row r="19" spans="2:5" ht="15" customHeight="1" x14ac:dyDescent="0.55000000000000004">
      <c r="B19" s="17" t="s">
        <v>5</v>
      </c>
      <c r="C19" s="18">
        <f>IFERROR(C17/C16,0)</f>
        <v>0</v>
      </c>
    </row>
    <row r="20" spans="2:5" ht="15" customHeight="1" x14ac:dyDescent="0.55000000000000004">
      <c r="B20" s="17" t="s">
        <v>6</v>
      </c>
      <c r="C20" s="19">
        <f>IFERROR((C17/C16*C15),0)</f>
        <v>0</v>
      </c>
    </row>
    <row r="21" spans="2:5" ht="15" customHeight="1" x14ac:dyDescent="0.6">
      <c r="B21" s="82" t="s">
        <v>233</v>
      </c>
      <c r="C21" s="83"/>
    </row>
    <row r="22" spans="2:5" ht="15" customHeight="1" x14ac:dyDescent="0.55000000000000004">
      <c r="B22" s="17" t="str">
        <f>"Netto roosteruren groepsbegeleiders* op de groep tijdens de "&amp;TEXT(C17,"0.000")&amp;" openingsuren. Altijd 2 begeleiders? Openingsuren x2"</f>
        <v>Netto roosteruren groepsbegeleiders* op de groep tijdens de 0.000 openingsuren. Altijd 2 begeleiders? Openingsuren x2</v>
      </c>
      <c r="C22" s="70"/>
      <c r="D22" s="90" t="s">
        <v>180</v>
      </c>
      <c r="E22" s="44" t="s">
        <v>159</v>
      </c>
    </row>
    <row r="23" spans="2:5" ht="15" customHeight="1" x14ac:dyDescent="0.55000000000000004">
      <c r="B23" s="17" t="s">
        <v>176</v>
      </c>
      <c r="C23" s="51" t="str">
        <f>IFERROR(C12/(C22/C17),"")</f>
        <v/>
      </c>
    </row>
    <row r="24" spans="2:5" ht="15" customHeight="1" x14ac:dyDescent="0.55000000000000004">
      <c r="B24" s="17" t="s">
        <v>133</v>
      </c>
      <c r="C24" s="71"/>
    </row>
    <row r="25" spans="2:5" ht="15" customHeight="1" x14ac:dyDescent="0.55000000000000004">
      <c r="B25" s="42" t="s">
        <v>134</v>
      </c>
      <c r="C25" s="20">
        <f>C24*C20</f>
        <v>0</v>
      </c>
    </row>
    <row r="26" spans="2:5" ht="15" customHeight="1" x14ac:dyDescent="0.55000000000000004">
      <c r="B26" s="42" t="s">
        <v>203</v>
      </c>
      <c r="C26" s="70"/>
      <c r="D26" s="90" t="s">
        <v>180</v>
      </c>
      <c r="E26" s="53" t="s">
        <v>135</v>
      </c>
    </row>
    <row r="27" spans="2:5" ht="15" customHeight="1" x14ac:dyDescent="0.55000000000000004">
      <c r="B27" s="17" t="s">
        <v>165</v>
      </c>
      <c r="C27" s="69"/>
    </row>
    <row r="28" spans="2:5" ht="15" customHeight="1" x14ac:dyDescent="0.55000000000000004">
      <c r="B28" s="17" t="s">
        <v>166</v>
      </c>
      <c r="C28" s="23" t="str">
        <f>IF(C27&lt;&gt;"",100%-C27,"")</f>
        <v/>
      </c>
    </row>
    <row r="29" spans="2:5" ht="15" customHeight="1" x14ac:dyDescent="0.55000000000000004">
      <c r="B29" s="17" t="str">
        <f>"Feitelijk gewogen gemiddelde bruto maandsalaris van de groepsbegeleiders van deze groep (euro's per fte) prijspeil november 2025 "</f>
        <v xml:space="preserve">Feitelijk gewogen gemiddelde bruto maandsalaris van de groepsbegeleiders van deze groep (euro's per fte) prijspeil november 2025 </v>
      </c>
      <c r="C29" s="63"/>
      <c r="D29" s="90" t="s">
        <v>180</v>
      </c>
      <c r="E29" t="s">
        <v>190</v>
      </c>
    </row>
    <row r="30" spans="2:5" ht="15" customHeight="1" x14ac:dyDescent="0.55000000000000004">
      <c r="B30" s="17" t="s">
        <v>204</v>
      </c>
      <c r="C30" s="69"/>
      <c r="D30" s="90"/>
    </row>
    <row r="31" spans="2:5" ht="15" customHeight="1" x14ac:dyDescent="0.55000000000000004">
      <c r="B31" s="17" t="s">
        <v>189</v>
      </c>
      <c r="C31" s="91"/>
      <c r="D31" s="90" t="s">
        <v>180</v>
      </c>
      <c r="E31" t="s">
        <v>190</v>
      </c>
    </row>
    <row r="32" spans="2:5" x14ac:dyDescent="0.55000000000000004">
      <c r="B32" s="17" t="str">
        <f>"Hoeveel uur (individuele of groeps-)behandeling per cliënt per week levert u voor het gemiddelde MIJOV-tarief van "&amp;TEXT(C7,"€0,00")</f>
        <v>Hoeveel uur (individuele of groeps-)behandeling per cliënt per week levert u voor het gemiddelde MIJOV-tarief van €0,00</v>
      </c>
      <c r="C32" s="102"/>
      <c r="D32" s="90" t="s">
        <v>180</v>
      </c>
      <c r="E32" t="s">
        <v>253</v>
      </c>
    </row>
    <row r="33" spans="2:9" ht="15" customHeight="1" x14ac:dyDescent="0.55000000000000004">
      <c r="B33" s="17" t="s">
        <v>252</v>
      </c>
      <c r="C33" s="101"/>
      <c r="D33" s="90"/>
    </row>
    <row r="34" spans="2:9" x14ac:dyDescent="0.55000000000000004">
      <c r="B34" s="17" t="s">
        <v>181</v>
      </c>
      <c r="C34" s="52" t="str">
        <f>IFERROR(C22/C17/C14,"")</f>
        <v/>
      </c>
      <c r="F34" s="4"/>
    </row>
    <row r="35" spans="2:9" x14ac:dyDescent="0.55000000000000004">
      <c r="B35" s="17" t="s">
        <v>143</v>
      </c>
      <c r="C35" s="18" t="str">
        <f>IFERROR((C22+C25)/C26,"")</f>
        <v/>
      </c>
      <c r="D35" s="90" t="s">
        <v>180</v>
      </c>
      <c r="E35" s="112" t="str">
        <f>IF(C35&lt;&gt;"","Klopt dit aantal fte met jullie administratie? Zo niet, check de roosteren en inroosterbare uren","")</f>
        <v/>
      </c>
      <c r="F35" s="112"/>
      <c r="G35" s="112"/>
      <c r="H35" s="112"/>
      <c r="I35" s="112"/>
    </row>
    <row r="36" spans="2:9" x14ac:dyDescent="0.55000000000000004">
      <c r="B36" s="41"/>
      <c r="E36" s="112"/>
      <c r="F36" s="112"/>
      <c r="G36" s="112"/>
      <c r="H36" s="112"/>
      <c r="I36" s="112"/>
    </row>
    <row r="38" spans="2:9" ht="15.6" x14ac:dyDescent="0.6">
      <c r="B38" s="81" t="str">
        <f>"Totale kosten "&amp;lijsten!N5&amp;" voor de gehele groep van "&amp;TEXT(C12,"0,0")&amp;" plaatsen "&amp;LOWER(C4)</f>
        <v xml:space="preserve">Totale kosten 2024 voor de gehele groep van 0,0 plaatsen </v>
      </c>
      <c r="C38" s="74" t="str">
        <f>"euro per jaar ("&amp;lijsten!N5&amp;")"</f>
        <v>euro per jaar (2024)</v>
      </c>
    </row>
    <row r="39" spans="2:9" x14ac:dyDescent="0.55000000000000004">
      <c r="B39" s="2" t="str">
        <f>IFERROR("Werkelijke loonkosten**** voor de totaal "&amp;TEXT((C35+#REF!),"0,0")&amp;" fte groepsbegeleiders in "&amp;lijsten!N5,"Werkelijke loonkosten van de groepsbegeleiders")</f>
        <v>Werkelijke loonkosten van de groepsbegeleiders</v>
      </c>
      <c r="C39" s="63"/>
    </row>
    <row r="40" spans="2:9" x14ac:dyDescent="0.55000000000000004">
      <c r="B40" s="2" t="s">
        <v>179</v>
      </c>
      <c r="C40" s="63"/>
    </row>
    <row r="41" spans="2:9" x14ac:dyDescent="0.55000000000000004">
      <c r="B41" s="2" t="str">
        <f>"Werkelijke huisvestingskosten voor deze groep in "&amp;lijsten!N5</f>
        <v>Werkelijke huisvestingskosten voor deze groep in 2024</v>
      </c>
      <c r="C41" s="63"/>
    </row>
    <row r="42" spans="2:9" x14ac:dyDescent="0.55000000000000004">
      <c r="B42" s="2" t="str">
        <f>"Werkelijke verzorgingskosten cliënten "&amp;lijsten!N5</f>
        <v>Werkelijke verzorgingskosten cliënten 2024</v>
      </c>
      <c r="C42" s="63"/>
    </row>
    <row r="43" spans="2:9" x14ac:dyDescent="0.55000000000000004">
      <c r="B43" s="2" t="str">
        <f>"Alle werkelijke overige kosten, inclusief (doorbelastingen) overhead "&amp;lijsten!N5</f>
        <v>Alle werkelijke overige kosten, inclusief (doorbelastingen) overhead 2024</v>
      </c>
      <c r="C43" s="63"/>
    </row>
    <row r="44" spans="2:9" x14ac:dyDescent="0.55000000000000004">
      <c r="B44" s="2" t="s">
        <v>103</v>
      </c>
      <c r="C44" s="64"/>
    </row>
    <row r="45" spans="2:9" x14ac:dyDescent="0.55000000000000004">
      <c r="B45" s="2" t="s">
        <v>106</v>
      </c>
      <c r="C45" s="21">
        <f>SUM(C39:C43)*C44</f>
        <v>0</v>
      </c>
    </row>
    <row r="46" spans="2:9" x14ac:dyDescent="0.55000000000000004">
      <c r="B46" s="5" t="s">
        <v>144</v>
      </c>
      <c r="C46" s="92" t="str">
        <f>IFERROR(SUM(C39:C43,C45)/C18,"")</f>
        <v/>
      </c>
    </row>
    <row r="47" spans="2:9" x14ac:dyDescent="0.55000000000000004">
      <c r="B47" s="6"/>
    </row>
    <row r="48" spans="2:9" ht="15.6" x14ac:dyDescent="0.6">
      <c r="B48" s="81" t="s">
        <v>38</v>
      </c>
      <c r="C48" s="73" t="str">
        <f>"euro pp"&amp;lijsten!N5</f>
        <v>euro pp2024</v>
      </c>
    </row>
    <row r="49" spans="2:3" x14ac:dyDescent="0.55000000000000004">
      <c r="B49" s="2" t="s">
        <v>167</v>
      </c>
      <c r="C49" s="21" t="str">
        <f>IFERROR((C39+C40)/(C35),"")</f>
        <v/>
      </c>
    </row>
    <row r="50" spans="2:3" x14ac:dyDescent="0.55000000000000004">
      <c r="B50" s="2" t="s">
        <v>107</v>
      </c>
      <c r="C50" s="21" t="str">
        <f>IFERROR(C41/C12,"")</f>
        <v/>
      </c>
    </row>
    <row r="51" spans="2:3" x14ac:dyDescent="0.55000000000000004">
      <c r="B51" s="2" t="s">
        <v>178</v>
      </c>
      <c r="C51" s="22" t="str">
        <f>IFERROR(C42/(C14*C20),"")</f>
        <v/>
      </c>
    </row>
    <row r="52" spans="2:3" x14ac:dyDescent="0.55000000000000004">
      <c r="B52" s="2" t="s">
        <v>108</v>
      </c>
      <c r="C52" s="21" t="str">
        <f>IFERROR(C43/C35,"")</f>
        <v/>
      </c>
    </row>
    <row r="55" spans="2:3" x14ac:dyDescent="0.55000000000000004">
      <c r="B55" s="78" t="s">
        <v>177</v>
      </c>
    </row>
    <row r="56" spans="2:3" ht="14.4" customHeight="1" x14ac:dyDescent="0.55000000000000004">
      <c r="B56" s="137" t="s">
        <v>41</v>
      </c>
      <c r="C56" s="137"/>
    </row>
    <row r="57" spans="2:3" x14ac:dyDescent="0.55000000000000004">
      <c r="B57" s="137"/>
      <c r="C57" s="137"/>
    </row>
    <row r="58" spans="2:3" x14ac:dyDescent="0.55000000000000004">
      <c r="B58" s="79" t="s">
        <v>145</v>
      </c>
    </row>
    <row r="59" spans="2:3" x14ac:dyDescent="0.55000000000000004">
      <c r="B59" s="80" t="s">
        <v>146</v>
      </c>
    </row>
    <row r="60" spans="2:3" x14ac:dyDescent="0.55000000000000004">
      <c r="B60" s="80" t="s">
        <v>147</v>
      </c>
    </row>
    <row r="61" spans="2:3" x14ac:dyDescent="0.55000000000000004">
      <c r="B61" s="80" t="s">
        <v>148</v>
      </c>
    </row>
    <row r="62" spans="2:3" x14ac:dyDescent="0.55000000000000004">
      <c r="B62" s="80" t="s">
        <v>149</v>
      </c>
    </row>
    <row r="63" spans="2:3" x14ac:dyDescent="0.55000000000000004">
      <c r="B63" s="80" t="s">
        <v>150</v>
      </c>
    </row>
    <row r="64" spans="2:3" x14ac:dyDescent="0.55000000000000004">
      <c r="B64" s="79" t="s">
        <v>151</v>
      </c>
    </row>
    <row r="65" spans="2:2" x14ac:dyDescent="0.55000000000000004">
      <c r="B65" s="80" t="s">
        <v>152</v>
      </c>
    </row>
    <row r="66" spans="2:2" x14ac:dyDescent="0.55000000000000004">
      <c r="B66" s="80" t="s">
        <v>153</v>
      </c>
    </row>
    <row r="67" spans="2:2" x14ac:dyDescent="0.55000000000000004">
      <c r="B67" s="80" t="s">
        <v>154</v>
      </c>
    </row>
    <row r="68" spans="2:2" x14ac:dyDescent="0.55000000000000004">
      <c r="B68" s="80" t="s">
        <v>155</v>
      </c>
    </row>
    <row r="69" spans="2:2" x14ac:dyDescent="0.55000000000000004">
      <c r="B69" s="80" t="s">
        <v>156</v>
      </c>
    </row>
    <row r="70" spans="2:2" x14ac:dyDescent="0.55000000000000004">
      <c r="B70" s="80" t="s">
        <v>157</v>
      </c>
    </row>
    <row r="71" spans="2:2" x14ac:dyDescent="0.55000000000000004">
      <c r="B71" s="80" t="s">
        <v>158</v>
      </c>
    </row>
    <row r="73" spans="2:2" x14ac:dyDescent="0.55000000000000004">
      <c r="B73" s="78" t="s">
        <v>160</v>
      </c>
    </row>
    <row r="74" spans="2:2" x14ac:dyDescent="0.55000000000000004">
      <c r="B74" s="78" t="s">
        <v>161</v>
      </c>
    </row>
  </sheetData>
  <sheetProtection algorithmName="SHA-512" hashValue="gh81JY9NckJIHuqckPAZDP+2qoVhv9/4YKkTfI4obRC+ZYDHkhe/STTbF9uaCB86TKSeLgzrRO1msd6LNPqnvg==" saltValue="OQhHt+OLwYCLTc5VB3LmIg==" spinCount="100000" sheet="1" objects="1" scenarios="1" formatColumns="0" selectLockedCells="1"/>
  <mergeCells count="3">
    <mergeCell ref="E2:I4"/>
    <mergeCell ref="B56:C57"/>
    <mergeCell ref="E35:I36"/>
  </mergeCells>
  <conditionalFormatting sqref="C3:C5 C7:C10 C12:C13 C15:C17">
    <cfRule type="expression" dxfId="35" priority="6">
      <formula>C3&lt;&gt;""</formula>
    </cfRule>
  </conditionalFormatting>
  <conditionalFormatting sqref="C22:C24">
    <cfRule type="expression" dxfId="34" priority="5">
      <formula>C22&lt;&gt;""</formula>
    </cfRule>
  </conditionalFormatting>
  <conditionalFormatting sqref="C26:C27">
    <cfRule type="expression" dxfId="33" priority="4">
      <formula>C26&lt;&gt;""</formula>
    </cfRule>
  </conditionalFormatting>
  <conditionalFormatting sqref="C29:C33">
    <cfRule type="expression" dxfId="32" priority="1">
      <formula>C29&lt;&gt;""</formula>
    </cfRule>
  </conditionalFormatting>
  <conditionalFormatting sqref="C35">
    <cfRule type="expression" dxfId="31" priority="3">
      <formula>C35&lt;&gt;""</formula>
    </cfRule>
  </conditionalFormatting>
  <conditionalFormatting sqref="C39:C44">
    <cfRule type="expression" dxfId="30" priority="2">
      <formula>C39&lt;&gt;""</formula>
    </cfRule>
  </conditionalFormatting>
  <dataValidations count="5">
    <dataValidation allowBlank="1" showInputMessage="1" showErrorMessage="1" sqref="C16" xr:uid="{EA8B969D-35C8-4A22-B808-DB87B71EBB47}"/>
    <dataValidation type="list" allowBlank="1" showInputMessage="1" showErrorMessage="1" sqref="C12 C15" xr:uid="{5400B992-9D0C-4049-98B6-6D1C4ECF38F6}">
      <formula1>groep</formula1>
    </dataValidation>
    <dataValidation type="list" allowBlank="1" showInputMessage="1" showErrorMessage="1" sqref="C4" xr:uid="{2A5CC448-1E5D-4702-A810-74C8664F1C44}">
      <formula1>product</formula1>
    </dataValidation>
    <dataValidation type="list" allowBlank="1" showInputMessage="1" showErrorMessage="1" sqref="C9" xr:uid="{B742668D-8053-4238-8931-9878F82BB366}">
      <formula1>tarief</formula1>
    </dataValidation>
    <dataValidation type="list" allowBlank="1" showInputMessage="1" showErrorMessage="1" sqref="C8" xr:uid="{D4527A4F-CA8B-46C6-A72F-20D993693544}">
      <formula1>uur</formula1>
    </dataValidation>
  </dataValidations>
  <pageMargins left="0.70866141732283472" right="0.70866141732283472" top="0.74803149606299213" bottom="0.74803149606299213" header="0.31496062992125984" footer="0.31496062992125984"/>
  <pageSetup paperSize="9" scale="93" orientation="landscape" horizontalDpi="4294967295" verticalDpi="4294967295" r:id="rId1"/>
  <rowBreaks count="1" manualBreakCount="1">
    <brk id="33" min="1" max="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DA715-3777-445A-B328-446B04173B88}">
  <sheetPr codeName="Blad15"/>
  <dimension ref="B2:I74"/>
  <sheetViews>
    <sheetView showGridLines="0" showRowColHeaders="0" showZeros="0" zoomScaleNormal="100" workbookViewId="0">
      <selection activeCell="C3" sqref="C3"/>
    </sheetView>
  </sheetViews>
  <sheetFormatPr defaultColWidth="9.15625" defaultRowHeight="14.4" x14ac:dyDescent="0.55000000000000004"/>
  <cols>
    <col min="1" max="1" width="2.26171875" customWidth="1"/>
    <col min="2" max="2" width="105.62890625" customWidth="1"/>
    <col min="3" max="3" width="38.47265625" customWidth="1"/>
    <col min="4" max="4" width="2.47265625" customWidth="1"/>
    <col min="5" max="5" width="9.15625" customWidth="1"/>
  </cols>
  <sheetData>
    <row r="2" spans="2:9" ht="15.6" customHeight="1" x14ac:dyDescent="0.6">
      <c r="B2" s="82" t="s">
        <v>191</v>
      </c>
      <c r="C2" s="83" t="s">
        <v>197</v>
      </c>
      <c r="E2" s="135" t="s">
        <v>139</v>
      </c>
      <c r="F2" s="135"/>
      <c r="G2" s="135"/>
      <c r="H2" s="135"/>
      <c r="I2" s="135"/>
    </row>
    <row r="3" spans="2:9" ht="14.4" customHeight="1" x14ac:dyDescent="0.55000000000000004">
      <c r="B3" s="17" t="s">
        <v>128</v>
      </c>
      <c r="C3" s="65"/>
      <c r="E3" s="135"/>
      <c r="F3" s="135"/>
      <c r="G3" s="135"/>
      <c r="H3" s="135"/>
      <c r="I3" s="135"/>
    </row>
    <row r="4" spans="2:9" ht="15.75" customHeight="1" x14ac:dyDescent="0.55000000000000004">
      <c r="B4" s="17" t="s">
        <v>129</v>
      </c>
      <c r="C4" s="66"/>
      <c r="E4" s="135"/>
      <c r="F4" s="135"/>
      <c r="G4" s="135"/>
      <c r="H4" s="135"/>
      <c r="I4" s="135"/>
    </row>
    <row r="5" spans="2:9" ht="31.8" customHeight="1" x14ac:dyDescent="0.55000000000000004">
      <c r="B5" s="17" t="s">
        <v>234</v>
      </c>
      <c r="C5" s="66"/>
      <c r="E5" s="93"/>
      <c r="F5" s="93"/>
      <c r="G5" s="93"/>
      <c r="H5" s="93"/>
      <c r="I5" s="93"/>
    </row>
    <row r="6" spans="2:9" ht="15.75" customHeight="1" x14ac:dyDescent="0.6">
      <c r="B6" s="82" t="s">
        <v>231</v>
      </c>
      <c r="C6" s="83"/>
      <c r="E6" s="93"/>
      <c r="F6" s="93"/>
      <c r="G6" s="93"/>
      <c r="H6" s="93"/>
      <c r="I6" s="93"/>
    </row>
    <row r="7" spans="2:9" ht="15.75" customHeight="1" x14ac:dyDescent="0.55000000000000004">
      <c r="B7" s="42" t="s">
        <v>196</v>
      </c>
      <c r="C7" s="65"/>
      <c r="D7" s="90"/>
      <c r="E7" s="53"/>
      <c r="F7" s="89"/>
      <c r="G7" s="89"/>
      <c r="H7" s="89"/>
      <c r="I7" s="89"/>
    </row>
    <row r="8" spans="2:9" ht="15.75" hidden="1" customHeight="1" x14ac:dyDescent="0.55000000000000004">
      <c r="B8" s="42" t="s">
        <v>102</v>
      </c>
      <c r="C8" s="65"/>
    </row>
    <row r="9" spans="2:9" x14ac:dyDescent="0.55000000000000004">
      <c r="B9" s="17" t="str">
        <f>"Was dit gemiddelde tarief voor "&amp;lijsten!N4&amp;"-"&amp;C8&amp;"tarief "&amp;lijsten!N5+1&amp;" voor deze groep kostendekkend?"</f>
        <v>Was dit gemiddelde tarief voor cliënten uit zorgregio MIJOV-tarief 2025 voor deze groep kostendekkend?</v>
      </c>
      <c r="C9" s="67"/>
    </row>
    <row r="10" spans="2:9" ht="15.75" customHeight="1" x14ac:dyDescent="0.55000000000000004">
      <c r="B10" s="17" t="s">
        <v>195</v>
      </c>
      <c r="C10" s="65"/>
      <c r="D10" s="90" t="s">
        <v>180</v>
      </c>
      <c r="E10" t="s">
        <v>188</v>
      </c>
    </row>
    <row r="11" spans="2:9" ht="15.75" customHeight="1" x14ac:dyDescent="0.6">
      <c r="B11" s="82" t="s">
        <v>232</v>
      </c>
      <c r="C11" s="83"/>
      <c r="D11" s="90"/>
    </row>
    <row r="12" spans="2:9" x14ac:dyDescent="0.55000000000000004">
      <c r="B12" s="17" t="str">
        <f>"Gemiddeld aantal gepland aanwezige clïënten (alle cliënten, niet alleen de "&amp;lijsten!N4&amp;") per openingsdag in "&amp;lijsten!N5</f>
        <v>Gemiddeld aantal gepland aanwezige clïënten (alle cliënten, niet alleen de cliënten uit zorgregio MIJOV) per openingsdag in 2024</v>
      </c>
      <c r="C12" s="68"/>
    </row>
    <row r="13" spans="2:9" ht="15" customHeight="1" x14ac:dyDescent="0.55000000000000004">
      <c r="B13" s="17" t="s">
        <v>198</v>
      </c>
      <c r="C13" s="69"/>
    </row>
    <row r="14" spans="2:9" x14ac:dyDescent="0.55000000000000004">
      <c r="B14" s="17" t="s">
        <v>199</v>
      </c>
      <c r="C14" s="51">
        <f>C12*C13</f>
        <v>0</v>
      </c>
    </row>
    <row r="15" spans="2:9" x14ac:dyDescent="0.55000000000000004">
      <c r="B15" s="17" t="s">
        <v>200</v>
      </c>
      <c r="C15" s="68"/>
    </row>
    <row r="16" spans="2:9" x14ac:dyDescent="0.55000000000000004">
      <c r="B16" s="17" t="s">
        <v>201</v>
      </c>
      <c r="C16" s="68"/>
    </row>
    <row r="17" spans="2:5" ht="15" customHeight="1" x14ac:dyDescent="0.55000000000000004">
      <c r="B17" s="17" t="s">
        <v>202</v>
      </c>
      <c r="C17" s="70"/>
    </row>
    <row r="18" spans="2:5" ht="15" customHeight="1" x14ac:dyDescent="0.55000000000000004">
      <c r="B18" s="17" t="str">
        <f>"Productie "&amp;lijsten!N5&amp;" in 'cliënturen' (wordt automatisch gevuld!)"</f>
        <v>Productie 2024 in 'cliënturen' (wordt automatisch gevuld!)</v>
      </c>
      <c r="C18" s="20">
        <f>C17*C14</f>
        <v>0</v>
      </c>
    </row>
    <row r="19" spans="2:5" ht="15" customHeight="1" x14ac:dyDescent="0.55000000000000004">
      <c r="B19" s="17" t="s">
        <v>5</v>
      </c>
      <c r="C19" s="18">
        <f>IFERROR(C17/C16,0)</f>
        <v>0</v>
      </c>
    </row>
    <row r="20" spans="2:5" ht="15" customHeight="1" x14ac:dyDescent="0.55000000000000004">
      <c r="B20" s="17" t="s">
        <v>6</v>
      </c>
      <c r="C20" s="19">
        <f>IFERROR((C17/C16*C15),0)</f>
        <v>0</v>
      </c>
    </row>
    <row r="21" spans="2:5" ht="15" customHeight="1" x14ac:dyDescent="0.6">
      <c r="B21" s="82" t="s">
        <v>233</v>
      </c>
      <c r="C21" s="83"/>
    </row>
    <row r="22" spans="2:5" ht="15" customHeight="1" x14ac:dyDescent="0.55000000000000004">
      <c r="B22" s="17" t="str">
        <f>"Netto roosteruren groepsbegeleiders* op de groep tijdens de "&amp;TEXT(C17,"0.000")&amp;" openingsuren. Altijd 2 begeleiders? Openingsuren x2"</f>
        <v>Netto roosteruren groepsbegeleiders* op de groep tijdens de 0.000 openingsuren. Altijd 2 begeleiders? Openingsuren x2</v>
      </c>
      <c r="C22" s="70"/>
      <c r="D22" s="90" t="s">
        <v>180</v>
      </c>
      <c r="E22" s="44" t="s">
        <v>159</v>
      </c>
    </row>
    <row r="23" spans="2:5" ht="15" customHeight="1" x14ac:dyDescent="0.55000000000000004">
      <c r="B23" s="17" t="s">
        <v>176</v>
      </c>
      <c r="C23" s="51" t="str">
        <f>IFERROR(C12/(C22/C17),"")</f>
        <v/>
      </c>
    </row>
    <row r="24" spans="2:5" ht="15" customHeight="1" x14ac:dyDescent="0.55000000000000004">
      <c r="B24" s="17" t="s">
        <v>133</v>
      </c>
      <c r="C24" s="71"/>
    </row>
    <row r="25" spans="2:5" ht="15" customHeight="1" x14ac:dyDescent="0.55000000000000004">
      <c r="B25" s="42" t="s">
        <v>134</v>
      </c>
      <c r="C25" s="20">
        <f>C24*C20</f>
        <v>0</v>
      </c>
    </row>
    <row r="26" spans="2:5" ht="15" customHeight="1" x14ac:dyDescent="0.55000000000000004">
      <c r="B26" s="42" t="s">
        <v>203</v>
      </c>
      <c r="C26" s="70"/>
      <c r="D26" s="90" t="s">
        <v>180</v>
      </c>
      <c r="E26" s="53" t="s">
        <v>135</v>
      </c>
    </row>
    <row r="27" spans="2:5" ht="15" customHeight="1" x14ac:dyDescent="0.55000000000000004">
      <c r="B27" s="17" t="s">
        <v>165</v>
      </c>
      <c r="C27" s="69"/>
    </row>
    <row r="28" spans="2:5" ht="15" customHeight="1" x14ac:dyDescent="0.55000000000000004">
      <c r="B28" s="17" t="s">
        <v>166</v>
      </c>
      <c r="C28" s="23" t="str">
        <f>IF(C27&lt;&gt;"",100%-C27,"")</f>
        <v/>
      </c>
    </row>
    <row r="29" spans="2:5" ht="15" customHeight="1" x14ac:dyDescent="0.55000000000000004">
      <c r="B29" s="17" t="str">
        <f>"Feitelijk gewogen gemiddelde bruto maandsalaris van de groepsbegeleiders van deze groep (euro's per fte) prijspeil november 2025 "</f>
        <v xml:space="preserve">Feitelijk gewogen gemiddelde bruto maandsalaris van de groepsbegeleiders van deze groep (euro's per fte) prijspeil november 2025 </v>
      </c>
      <c r="C29" s="63"/>
      <c r="D29" s="90" t="s">
        <v>180</v>
      </c>
      <c r="E29" t="s">
        <v>190</v>
      </c>
    </row>
    <row r="30" spans="2:5" ht="15" customHeight="1" x14ac:dyDescent="0.55000000000000004">
      <c r="B30" s="17" t="s">
        <v>204</v>
      </c>
      <c r="C30" s="69"/>
      <c r="D30" s="90"/>
    </row>
    <row r="31" spans="2:5" ht="15" customHeight="1" x14ac:dyDescent="0.55000000000000004">
      <c r="B31" s="17" t="s">
        <v>189</v>
      </c>
      <c r="C31" s="91"/>
      <c r="D31" s="90" t="s">
        <v>180</v>
      </c>
      <c r="E31" t="s">
        <v>190</v>
      </c>
    </row>
    <row r="32" spans="2:5" x14ac:dyDescent="0.55000000000000004">
      <c r="B32" s="17" t="str">
        <f>"Hoeveel uur (individuele of groeps-)behandeling per cliënt per week levert u voor het gemiddelde MIJOV-tarief van "&amp;TEXT(C7,"€0,00")</f>
        <v>Hoeveel uur (individuele of groeps-)behandeling per cliënt per week levert u voor het gemiddelde MIJOV-tarief van €0,00</v>
      </c>
      <c r="C32" s="102"/>
      <c r="D32" s="90" t="s">
        <v>180</v>
      </c>
      <c r="E32" t="s">
        <v>253</v>
      </c>
    </row>
    <row r="33" spans="2:9" ht="15" customHeight="1" x14ac:dyDescent="0.55000000000000004">
      <c r="B33" s="17" t="s">
        <v>252</v>
      </c>
      <c r="C33" s="101"/>
      <c r="D33" s="90"/>
    </row>
    <row r="34" spans="2:9" x14ac:dyDescent="0.55000000000000004">
      <c r="B34" s="17" t="s">
        <v>181</v>
      </c>
      <c r="C34" s="52" t="str">
        <f>IFERROR(C22/C17/C14,"")</f>
        <v/>
      </c>
      <c r="F34" s="4"/>
    </row>
    <row r="35" spans="2:9" x14ac:dyDescent="0.55000000000000004">
      <c r="B35" s="17" t="s">
        <v>143</v>
      </c>
      <c r="C35" s="18" t="str">
        <f>IFERROR((C22+C25)/C26,"")</f>
        <v/>
      </c>
      <c r="D35" s="90" t="s">
        <v>180</v>
      </c>
      <c r="E35" s="112" t="str">
        <f>IF(C35&lt;&gt;"","Klopt dit aantal fte met jullie administratie? Zo niet, check de roosteren en inroosterbare uren","")</f>
        <v/>
      </c>
      <c r="F35" s="112"/>
      <c r="G35" s="112"/>
      <c r="H35" s="112"/>
      <c r="I35" s="112"/>
    </row>
    <row r="36" spans="2:9" x14ac:dyDescent="0.55000000000000004">
      <c r="B36" s="41"/>
      <c r="E36" s="112"/>
      <c r="F36" s="112"/>
      <c r="G36" s="112"/>
      <c r="H36" s="112"/>
      <c r="I36" s="112"/>
    </row>
    <row r="38" spans="2:9" ht="15.6" x14ac:dyDescent="0.6">
      <c r="B38" s="81" t="str">
        <f>"Totale kosten "&amp;lijsten!N5&amp;" voor de gehele groep van "&amp;TEXT(C12,"0,0")&amp;" plaatsen "&amp;LOWER(C4)</f>
        <v xml:space="preserve">Totale kosten 2024 voor de gehele groep van 0,0 plaatsen </v>
      </c>
      <c r="C38" s="74" t="str">
        <f>"euro per jaar ("&amp;lijsten!N5&amp;")"</f>
        <v>euro per jaar (2024)</v>
      </c>
    </row>
    <row r="39" spans="2:9" x14ac:dyDescent="0.55000000000000004">
      <c r="B39" s="2" t="str">
        <f>IFERROR("Werkelijke loonkosten**** voor de totaal "&amp;TEXT((C35+#REF!),"0,0")&amp;" fte groepsbegeleiders in "&amp;lijsten!N5,"Werkelijke loonkosten van de groepsbegeleiders")</f>
        <v>Werkelijke loonkosten van de groepsbegeleiders</v>
      </c>
      <c r="C39" s="63"/>
    </row>
    <row r="40" spans="2:9" x14ac:dyDescent="0.55000000000000004">
      <c r="B40" s="2" t="s">
        <v>179</v>
      </c>
      <c r="C40" s="63"/>
    </row>
    <row r="41" spans="2:9" x14ac:dyDescent="0.55000000000000004">
      <c r="B41" s="2" t="str">
        <f>"Werkelijke huisvestingskosten voor deze groep in "&amp;lijsten!N5</f>
        <v>Werkelijke huisvestingskosten voor deze groep in 2024</v>
      </c>
      <c r="C41" s="63"/>
    </row>
    <row r="42" spans="2:9" x14ac:dyDescent="0.55000000000000004">
      <c r="B42" s="2" t="str">
        <f>"Werkelijke verzorgingskosten cliënten "&amp;lijsten!N5</f>
        <v>Werkelijke verzorgingskosten cliënten 2024</v>
      </c>
      <c r="C42" s="63"/>
    </row>
    <row r="43" spans="2:9" x14ac:dyDescent="0.55000000000000004">
      <c r="B43" s="2" t="str">
        <f>"Alle werkelijke overige kosten, inclusief (doorbelastingen) overhead "&amp;lijsten!N5</f>
        <v>Alle werkelijke overige kosten, inclusief (doorbelastingen) overhead 2024</v>
      </c>
      <c r="C43" s="63"/>
    </row>
    <row r="44" spans="2:9" x14ac:dyDescent="0.55000000000000004">
      <c r="B44" s="2" t="s">
        <v>103</v>
      </c>
      <c r="C44" s="64"/>
    </row>
    <row r="45" spans="2:9" x14ac:dyDescent="0.55000000000000004">
      <c r="B45" s="2" t="s">
        <v>106</v>
      </c>
      <c r="C45" s="21">
        <f>SUM(C39:C43)*C44</f>
        <v>0</v>
      </c>
    </row>
    <row r="46" spans="2:9" x14ac:dyDescent="0.55000000000000004">
      <c r="B46" s="5" t="s">
        <v>144</v>
      </c>
      <c r="C46" s="92" t="str">
        <f>IFERROR(SUM(C39:C43,C45)/C18,"")</f>
        <v/>
      </c>
    </row>
    <row r="47" spans="2:9" x14ac:dyDescent="0.55000000000000004">
      <c r="B47" s="6"/>
    </row>
    <row r="48" spans="2:9" ht="15.6" x14ac:dyDescent="0.6">
      <c r="B48" s="81" t="s">
        <v>38</v>
      </c>
      <c r="C48" s="73" t="str">
        <f>"euro pp"&amp;lijsten!N5</f>
        <v>euro pp2024</v>
      </c>
    </row>
    <row r="49" spans="2:3" x14ac:dyDescent="0.55000000000000004">
      <c r="B49" s="2" t="s">
        <v>167</v>
      </c>
      <c r="C49" s="21" t="str">
        <f>IFERROR((C39+C40)/(C35),"")</f>
        <v/>
      </c>
    </row>
    <row r="50" spans="2:3" x14ac:dyDescent="0.55000000000000004">
      <c r="B50" s="2" t="s">
        <v>107</v>
      </c>
      <c r="C50" s="21" t="str">
        <f>IFERROR(C41/C12,"")</f>
        <v/>
      </c>
    </row>
    <row r="51" spans="2:3" x14ac:dyDescent="0.55000000000000004">
      <c r="B51" s="2" t="s">
        <v>178</v>
      </c>
      <c r="C51" s="22" t="str">
        <f>IFERROR(C42/(C14*C20),"")</f>
        <v/>
      </c>
    </row>
    <row r="52" spans="2:3" x14ac:dyDescent="0.55000000000000004">
      <c r="B52" s="2" t="s">
        <v>108</v>
      </c>
      <c r="C52" s="21" t="str">
        <f>IFERROR(C43/C35,"")</f>
        <v/>
      </c>
    </row>
    <row r="55" spans="2:3" x14ac:dyDescent="0.55000000000000004">
      <c r="B55" s="78" t="s">
        <v>177</v>
      </c>
    </row>
    <row r="56" spans="2:3" ht="14.4" customHeight="1" x14ac:dyDescent="0.55000000000000004">
      <c r="B56" s="137" t="s">
        <v>41</v>
      </c>
      <c r="C56" s="137"/>
    </row>
    <row r="57" spans="2:3" x14ac:dyDescent="0.55000000000000004">
      <c r="B57" s="137"/>
      <c r="C57" s="137"/>
    </row>
    <row r="58" spans="2:3" x14ac:dyDescent="0.55000000000000004">
      <c r="B58" s="79" t="s">
        <v>145</v>
      </c>
    </row>
    <row r="59" spans="2:3" x14ac:dyDescent="0.55000000000000004">
      <c r="B59" s="80" t="s">
        <v>146</v>
      </c>
    </row>
    <row r="60" spans="2:3" x14ac:dyDescent="0.55000000000000004">
      <c r="B60" s="80" t="s">
        <v>147</v>
      </c>
    </row>
    <row r="61" spans="2:3" x14ac:dyDescent="0.55000000000000004">
      <c r="B61" s="80" t="s">
        <v>148</v>
      </c>
    </row>
    <row r="62" spans="2:3" x14ac:dyDescent="0.55000000000000004">
      <c r="B62" s="80" t="s">
        <v>149</v>
      </c>
    </row>
    <row r="63" spans="2:3" x14ac:dyDescent="0.55000000000000004">
      <c r="B63" s="80" t="s">
        <v>150</v>
      </c>
    </row>
    <row r="64" spans="2:3" x14ac:dyDescent="0.55000000000000004">
      <c r="B64" s="79" t="s">
        <v>151</v>
      </c>
    </row>
    <row r="65" spans="2:2" x14ac:dyDescent="0.55000000000000004">
      <c r="B65" s="80" t="s">
        <v>152</v>
      </c>
    </row>
    <row r="66" spans="2:2" x14ac:dyDescent="0.55000000000000004">
      <c r="B66" s="80" t="s">
        <v>153</v>
      </c>
    </row>
    <row r="67" spans="2:2" x14ac:dyDescent="0.55000000000000004">
      <c r="B67" s="80" t="s">
        <v>154</v>
      </c>
    </row>
    <row r="68" spans="2:2" x14ac:dyDescent="0.55000000000000004">
      <c r="B68" s="80" t="s">
        <v>155</v>
      </c>
    </row>
    <row r="69" spans="2:2" x14ac:dyDescent="0.55000000000000004">
      <c r="B69" s="80" t="s">
        <v>156</v>
      </c>
    </row>
    <row r="70" spans="2:2" x14ac:dyDescent="0.55000000000000004">
      <c r="B70" s="80" t="s">
        <v>157</v>
      </c>
    </row>
    <row r="71" spans="2:2" x14ac:dyDescent="0.55000000000000004">
      <c r="B71" s="80" t="s">
        <v>158</v>
      </c>
    </row>
    <row r="73" spans="2:2" x14ac:dyDescent="0.55000000000000004">
      <c r="B73" s="78" t="s">
        <v>160</v>
      </c>
    </row>
    <row r="74" spans="2:2" x14ac:dyDescent="0.55000000000000004">
      <c r="B74" s="78" t="s">
        <v>161</v>
      </c>
    </row>
  </sheetData>
  <sheetProtection algorithmName="SHA-512" hashValue="mnagT4y+9M3cKWrxJKniOLpjVjD5rQXqdxNrNUjQDGsFisRvh26vIPQAo2RNpStFDkOJY1k5Fbv/CWSNEizQyg==" saltValue="Xp9Sd244p9rw61aYytzhCw==" spinCount="100000" sheet="1" objects="1" scenarios="1" formatColumns="0" selectLockedCells="1"/>
  <mergeCells count="3">
    <mergeCell ref="E2:I4"/>
    <mergeCell ref="B56:C57"/>
    <mergeCell ref="E35:I36"/>
  </mergeCells>
  <conditionalFormatting sqref="C3:C5 C7:C10 C12:C13 C15:C17">
    <cfRule type="expression" dxfId="29" priority="6">
      <formula>C3&lt;&gt;""</formula>
    </cfRule>
  </conditionalFormatting>
  <conditionalFormatting sqref="C22:C24">
    <cfRule type="expression" dxfId="28" priority="5">
      <formula>C22&lt;&gt;""</formula>
    </cfRule>
  </conditionalFormatting>
  <conditionalFormatting sqref="C26:C27">
    <cfRule type="expression" dxfId="27" priority="4">
      <formula>C26&lt;&gt;""</formula>
    </cfRule>
  </conditionalFormatting>
  <conditionalFormatting sqref="C29:C33">
    <cfRule type="expression" dxfId="26" priority="1">
      <formula>C29&lt;&gt;""</formula>
    </cfRule>
  </conditionalFormatting>
  <conditionalFormatting sqref="C35">
    <cfRule type="expression" dxfId="25" priority="3">
      <formula>C35&lt;&gt;""</formula>
    </cfRule>
  </conditionalFormatting>
  <conditionalFormatting sqref="C39:C44">
    <cfRule type="expression" dxfId="24" priority="2">
      <formula>C39&lt;&gt;""</formula>
    </cfRule>
  </conditionalFormatting>
  <dataValidations count="5">
    <dataValidation allowBlank="1" showInputMessage="1" showErrorMessage="1" sqref="C16" xr:uid="{53231C1E-2EE4-4049-9570-01DBC32472E6}"/>
    <dataValidation type="list" allowBlank="1" showInputMessage="1" showErrorMessage="1" sqref="C12 C15" xr:uid="{14CB706C-29FF-4964-B936-774626D1DEA1}">
      <formula1>groep</formula1>
    </dataValidation>
    <dataValidation type="list" allowBlank="1" showInputMessage="1" showErrorMessage="1" sqref="C4" xr:uid="{65810C88-3E78-4073-B9EA-80C603D53F69}">
      <formula1>product</formula1>
    </dataValidation>
    <dataValidation type="list" allowBlank="1" showInputMessage="1" showErrorMessage="1" sqref="C9" xr:uid="{352715EA-EE3F-4DA8-944D-68731909B8BB}">
      <formula1>tarief</formula1>
    </dataValidation>
    <dataValidation type="list" allowBlank="1" showInputMessage="1" showErrorMessage="1" sqref="C8" xr:uid="{896E5FCA-131C-4733-A35F-D3CB751C4715}">
      <formula1>uur</formula1>
    </dataValidation>
  </dataValidations>
  <pageMargins left="0.70866141732283472" right="0.70866141732283472" top="0.74803149606299213" bottom="0.74803149606299213" header="0.31496062992125984" footer="0.31496062992125984"/>
  <pageSetup paperSize="9" scale="93" orientation="landscape" horizontalDpi="4294967295" verticalDpi="4294967295" r:id="rId1"/>
  <rowBreaks count="1" manualBreakCount="1">
    <brk id="33" min="1" max="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5032C-83D7-4B8D-A389-A1793F331DF4}">
  <sheetPr codeName="Blad16"/>
  <dimension ref="B2:I74"/>
  <sheetViews>
    <sheetView showGridLines="0" showRowColHeaders="0" showZeros="0" zoomScaleNormal="100" workbookViewId="0">
      <selection activeCell="C3" sqref="C3"/>
    </sheetView>
  </sheetViews>
  <sheetFormatPr defaultColWidth="9.15625" defaultRowHeight="14.4" x14ac:dyDescent="0.55000000000000004"/>
  <cols>
    <col min="1" max="1" width="2.26171875" customWidth="1"/>
    <col min="2" max="2" width="105.62890625" customWidth="1"/>
    <col min="3" max="3" width="38.47265625" customWidth="1"/>
    <col min="4" max="4" width="2.47265625" customWidth="1"/>
    <col min="5" max="5" width="9.15625" customWidth="1"/>
  </cols>
  <sheetData>
    <row r="2" spans="2:9" ht="15.6" customHeight="1" x14ac:dyDescent="0.6">
      <c r="B2" s="82" t="s">
        <v>191</v>
      </c>
      <c r="C2" s="83" t="s">
        <v>197</v>
      </c>
      <c r="E2" s="135" t="s">
        <v>139</v>
      </c>
      <c r="F2" s="135"/>
      <c r="G2" s="135"/>
      <c r="H2" s="135"/>
      <c r="I2" s="135"/>
    </row>
    <row r="3" spans="2:9" ht="14.4" customHeight="1" x14ac:dyDescent="0.55000000000000004">
      <c r="B3" s="17" t="s">
        <v>128</v>
      </c>
      <c r="C3" s="65"/>
      <c r="E3" s="135"/>
      <c r="F3" s="135"/>
      <c r="G3" s="135"/>
      <c r="H3" s="135"/>
      <c r="I3" s="135"/>
    </row>
    <row r="4" spans="2:9" ht="15.75" customHeight="1" x14ac:dyDescent="0.55000000000000004">
      <c r="B4" s="17" t="s">
        <v>129</v>
      </c>
      <c r="C4" s="66"/>
      <c r="E4" s="135"/>
      <c r="F4" s="135"/>
      <c r="G4" s="135"/>
      <c r="H4" s="135"/>
      <c r="I4" s="135"/>
    </row>
    <row r="5" spans="2:9" ht="31.8" customHeight="1" x14ac:dyDescent="0.55000000000000004">
      <c r="B5" s="17" t="s">
        <v>234</v>
      </c>
      <c r="C5" s="66"/>
      <c r="E5" s="93"/>
      <c r="F5" s="93"/>
      <c r="G5" s="93"/>
      <c r="H5" s="93"/>
      <c r="I5" s="93"/>
    </row>
    <row r="6" spans="2:9" ht="15.75" customHeight="1" x14ac:dyDescent="0.6">
      <c r="B6" s="82" t="s">
        <v>231</v>
      </c>
      <c r="C6" s="83"/>
      <c r="E6" s="93"/>
      <c r="F6" s="93"/>
      <c r="G6" s="93"/>
      <c r="H6" s="93"/>
      <c r="I6" s="93"/>
    </row>
    <row r="7" spans="2:9" ht="15.75" customHeight="1" x14ac:dyDescent="0.55000000000000004">
      <c r="B7" s="42" t="s">
        <v>196</v>
      </c>
      <c r="C7" s="65"/>
      <c r="D7" s="90"/>
      <c r="E7" s="53"/>
      <c r="F7" s="89"/>
      <c r="G7" s="89"/>
      <c r="H7" s="89"/>
      <c r="I7" s="89"/>
    </row>
    <row r="8" spans="2:9" ht="15.75" hidden="1" customHeight="1" x14ac:dyDescent="0.55000000000000004">
      <c r="B8" s="42" t="s">
        <v>102</v>
      </c>
      <c r="C8" s="65"/>
    </row>
    <row r="9" spans="2:9" x14ac:dyDescent="0.55000000000000004">
      <c r="B9" s="17" t="str">
        <f>"Was dit gemiddelde tarief voor "&amp;lijsten!N4&amp;"-"&amp;C8&amp;"tarief "&amp;lijsten!N5+1&amp;" voor deze groep kostendekkend?"</f>
        <v>Was dit gemiddelde tarief voor cliënten uit zorgregio MIJOV-tarief 2025 voor deze groep kostendekkend?</v>
      </c>
      <c r="C9" s="67"/>
    </row>
    <row r="10" spans="2:9" ht="15.75" customHeight="1" x14ac:dyDescent="0.55000000000000004">
      <c r="B10" s="17" t="s">
        <v>195</v>
      </c>
      <c r="C10" s="65"/>
      <c r="D10" s="90" t="s">
        <v>180</v>
      </c>
      <c r="E10" t="s">
        <v>188</v>
      </c>
    </row>
    <row r="11" spans="2:9" ht="15.75" customHeight="1" x14ac:dyDescent="0.6">
      <c r="B11" s="82" t="s">
        <v>232</v>
      </c>
      <c r="C11" s="83"/>
      <c r="D11" s="90"/>
    </row>
    <row r="12" spans="2:9" x14ac:dyDescent="0.55000000000000004">
      <c r="B12" s="17" t="str">
        <f>"Gemiddeld aantal gepland aanwezige clïënten (alle cliënten, niet alleen de "&amp;lijsten!N4&amp;") per openingsdag in "&amp;lijsten!N5</f>
        <v>Gemiddeld aantal gepland aanwezige clïënten (alle cliënten, niet alleen de cliënten uit zorgregio MIJOV) per openingsdag in 2024</v>
      </c>
      <c r="C12" s="68"/>
    </row>
    <row r="13" spans="2:9" ht="15" customHeight="1" x14ac:dyDescent="0.55000000000000004">
      <c r="B13" s="17" t="s">
        <v>198</v>
      </c>
      <c r="C13" s="69"/>
    </row>
    <row r="14" spans="2:9" x14ac:dyDescent="0.55000000000000004">
      <c r="B14" s="17" t="s">
        <v>199</v>
      </c>
      <c r="C14" s="51">
        <f>C12*C13</f>
        <v>0</v>
      </c>
    </row>
    <row r="15" spans="2:9" x14ac:dyDescent="0.55000000000000004">
      <c r="B15" s="17" t="s">
        <v>200</v>
      </c>
      <c r="C15" s="68"/>
    </row>
    <row r="16" spans="2:9" x14ac:dyDescent="0.55000000000000004">
      <c r="B16" s="17" t="s">
        <v>201</v>
      </c>
      <c r="C16" s="68"/>
    </row>
    <row r="17" spans="2:5" ht="15" customHeight="1" x14ac:dyDescent="0.55000000000000004">
      <c r="B17" s="17" t="s">
        <v>202</v>
      </c>
      <c r="C17" s="70"/>
    </row>
    <row r="18" spans="2:5" ht="15" customHeight="1" x14ac:dyDescent="0.55000000000000004">
      <c r="B18" s="17" t="str">
        <f>"Productie "&amp;lijsten!N5&amp;" in 'cliënturen' (wordt automatisch gevuld!)"</f>
        <v>Productie 2024 in 'cliënturen' (wordt automatisch gevuld!)</v>
      </c>
      <c r="C18" s="20">
        <f>C17*C14</f>
        <v>0</v>
      </c>
    </row>
    <row r="19" spans="2:5" ht="15" customHeight="1" x14ac:dyDescent="0.55000000000000004">
      <c r="B19" s="17" t="s">
        <v>5</v>
      </c>
      <c r="C19" s="18">
        <f>IFERROR(C17/C16,0)</f>
        <v>0</v>
      </c>
    </row>
    <row r="20" spans="2:5" ht="15" customHeight="1" x14ac:dyDescent="0.55000000000000004">
      <c r="B20" s="17" t="s">
        <v>6</v>
      </c>
      <c r="C20" s="19">
        <f>IFERROR((C17/C16*C15),0)</f>
        <v>0</v>
      </c>
    </row>
    <row r="21" spans="2:5" ht="15" customHeight="1" x14ac:dyDescent="0.6">
      <c r="B21" s="82" t="s">
        <v>233</v>
      </c>
      <c r="C21" s="83"/>
    </row>
    <row r="22" spans="2:5" ht="15" customHeight="1" x14ac:dyDescent="0.55000000000000004">
      <c r="B22" s="17" t="str">
        <f>"Netto roosteruren groepsbegeleiders* op de groep tijdens de "&amp;TEXT(C17,"0.000")&amp;" openingsuren. Altijd 2 begeleiders? Openingsuren x2"</f>
        <v>Netto roosteruren groepsbegeleiders* op de groep tijdens de 0.000 openingsuren. Altijd 2 begeleiders? Openingsuren x2</v>
      </c>
      <c r="C22" s="70"/>
      <c r="D22" s="90" t="s">
        <v>180</v>
      </c>
      <c r="E22" s="44" t="s">
        <v>159</v>
      </c>
    </row>
    <row r="23" spans="2:5" ht="15" customHeight="1" x14ac:dyDescent="0.55000000000000004">
      <c r="B23" s="17" t="s">
        <v>176</v>
      </c>
      <c r="C23" s="51" t="str">
        <f>IFERROR(C12/(C22/C17),"")</f>
        <v/>
      </c>
    </row>
    <row r="24" spans="2:5" ht="15" customHeight="1" x14ac:dyDescent="0.55000000000000004">
      <c r="B24" s="17" t="s">
        <v>133</v>
      </c>
      <c r="C24" s="71"/>
    </row>
    <row r="25" spans="2:5" ht="15" customHeight="1" x14ac:dyDescent="0.55000000000000004">
      <c r="B25" s="42" t="s">
        <v>134</v>
      </c>
      <c r="C25" s="20">
        <f>C24*C20</f>
        <v>0</v>
      </c>
    </row>
    <row r="26" spans="2:5" ht="15" customHeight="1" x14ac:dyDescent="0.55000000000000004">
      <c r="B26" s="42" t="s">
        <v>203</v>
      </c>
      <c r="C26" s="70"/>
      <c r="D26" s="90" t="s">
        <v>180</v>
      </c>
      <c r="E26" s="53" t="s">
        <v>135</v>
      </c>
    </row>
    <row r="27" spans="2:5" ht="15" customHeight="1" x14ac:dyDescent="0.55000000000000004">
      <c r="B27" s="17" t="s">
        <v>165</v>
      </c>
      <c r="C27" s="69"/>
    </row>
    <row r="28" spans="2:5" ht="15" customHeight="1" x14ac:dyDescent="0.55000000000000004">
      <c r="B28" s="17" t="s">
        <v>166</v>
      </c>
      <c r="C28" s="23" t="str">
        <f>IF(C27&lt;&gt;"",100%-C27,"")</f>
        <v/>
      </c>
    </row>
    <row r="29" spans="2:5" ht="15" customHeight="1" x14ac:dyDescent="0.55000000000000004">
      <c r="B29" s="17" t="str">
        <f>"Feitelijk gewogen gemiddelde bruto maandsalaris van de groepsbegeleiders van deze groep (euro's per fte) prijspeil november 2025 "</f>
        <v xml:space="preserve">Feitelijk gewogen gemiddelde bruto maandsalaris van de groepsbegeleiders van deze groep (euro's per fte) prijspeil november 2025 </v>
      </c>
      <c r="C29" s="63"/>
      <c r="D29" s="90" t="s">
        <v>180</v>
      </c>
      <c r="E29" t="s">
        <v>190</v>
      </c>
    </row>
    <row r="30" spans="2:5" ht="15" customHeight="1" x14ac:dyDescent="0.55000000000000004">
      <c r="B30" s="17" t="s">
        <v>204</v>
      </c>
      <c r="C30" s="69"/>
      <c r="D30" s="90"/>
    </row>
    <row r="31" spans="2:5" ht="15" customHeight="1" x14ac:dyDescent="0.55000000000000004">
      <c r="B31" s="17" t="s">
        <v>189</v>
      </c>
      <c r="C31" s="91"/>
      <c r="D31" s="90" t="s">
        <v>180</v>
      </c>
      <c r="E31" t="s">
        <v>190</v>
      </c>
    </row>
    <row r="32" spans="2:5" x14ac:dyDescent="0.55000000000000004">
      <c r="B32" s="17" t="str">
        <f>"Hoeveel uur (individuele of groeps-)behandeling per cliënt per week levert u voor het gemiddelde MIJOV-tarief van "&amp;TEXT(C7,"€0,00")</f>
        <v>Hoeveel uur (individuele of groeps-)behandeling per cliënt per week levert u voor het gemiddelde MIJOV-tarief van €0,00</v>
      </c>
      <c r="C32" s="102"/>
      <c r="D32" s="90" t="s">
        <v>180</v>
      </c>
      <c r="E32" t="s">
        <v>253</v>
      </c>
    </row>
    <row r="33" spans="2:9" ht="15" customHeight="1" x14ac:dyDescent="0.55000000000000004">
      <c r="B33" s="17" t="s">
        <v>252</v>
      </c>
      <c r="C33" s="101"/>
      <c r="D33" s="90"/>
    </row>
    <row r="34" spans="2:9" x14ac:dyDescent="0.55000000000000004">
      <c r="B34" s="17" t="s">
        <v>181</v>
      </c>
      <c r="C34" s="52" t="str">
        <f>IFERROR(C22/C17/C14,"")</f>
        <v/>
      </c>
      <c r="F34" s="4"/>
    </row>
    <row r="35" spans="2:9" x14ac:dyDescent="0.55000000000000004">
      <c r="B35" s="17" t="s">
        <v>143</v>
      </c>
      <c r="C35" s="18" t="str">
        <f>IFERROR((C22+C25)/C26,"")</f>
        <v/>
      </c>
      <c r="D35" s="90" t="s">
        <v>180</v>
      </c>
      <c r="E35" s="112" t="str">
        <f>IF(C35&lt;&gt;"","Klopt dit aantal fte met jullie administratie? Zo niet, check de roosteren en inroosterbare uren","")</f>
        <v/>
      </c>
      <c r="F35" s="112"/>
      <c r="G35" s="112"/>
      <c r="H35" s="112"/>
      <c r="I35" s="112"/>
    </row>
    <row r="36" spans="2:9" x14ac:dyDescent="0.55000000000000004">
      <c r="B36" s="41"/>
      <c r="E36" s="112"/>
      <c r="F36" s="112"/>
      <c r="G36" s="112"/>
      <c r="H36" s="112"/>
      <c r="I36" s="112"/>
    </row>
    <row r="38" spans="2:9" ht="15.6" x14ac:dyDescent="0.6">
      <c r="B38" s="81" t="str">
        <f>"Totale kosten "&amp;lijsten!N5&amp;" voor de gehele groep van "&amp;TEXT(C12,"0,0")&amp;" plaatsen "&amp;LOWER(C4)</f>
        <v xml:space="preserve">Totale kosten 2024 voor de gehele groep van 0,0 plaatsen </v>
      </c>
      <c r="C38" s="74" t="str">
        <f>"euro per jaar ("&amp;lijsten!N5&amp;")"</f>
        <v>euro per jaar (2024)</v>
      </c>
    </row>
    <row r="39" spans="2:9" x14ac:dyDescent="0.55000000000000004">
      <c r="B39" s="2" t="str">
        <f>IFERROR("Werkelijke loonkosten**** voor de totaal "&amp;TEXT((C35+#REF!),"0,0")&amp;" fte groepsbegeleiders in "&amp;lijsten!N5,"Werkelijke loonkosten van de groepsbegeleiders")</f>
        <v>Werkelijke loonkosten van de groepsbegeleiders</v>
      </c>
      <c r="C39" s="63"/>
    </row>
    <row r="40" spans="2:9" x14ac:dyDescent="0.55000000000000004">
      <c r="B40" s="2" t="s">
        <v>179</v>
      </c>
      <c r="C40" s="63"/>
    </row>
    <row r="41" spans="2:9" x14ac:dyDescent="0.55000000000000004">
      <c r="B41" s="2" t="str">
        <f>"Werkelijke huisvestingskosten voor deze groep in "&amp;lijsten!N5</f>
        <v>Werkelijke huisvestingskosten voor deze groep in 2024</v>
      </c>
      <c r="C41" s="63"/>
    </row>
    <row r="42" spans="2:9" x14ac:dyDescent="0.55000000000000004">
      <c r="B42" s="2" t="str">
        <f>"Werkelijke verzorgingskosten cliënten "&amp;lijsten!N5</f>
        <v>Werkelijke verzorgingskosten cliënten 2024</v>
      </c>
      <c r="C42" s="63"/>
    </row>
    <row r="43" spans="2:9" x14ac:dyDescent="0.55000000000000004">
      <c r="B43" s="2" t="str">
        <f>"Alle werkelijke overige kosten, inclusief (doorbelastingen) overhead "&amp;lijsten!N5</f>
        <v>Alle werkelijke overige kosten, inclusief (doorbelastingen) overhead 2024</v>
      </c>
      <c r="C43" s="63"/>
    </row>
    <row r="44" spans="2:9" x14ac:dyDescent="0.55000000000000004">
      <c r="B44" s="2" t="s">
        <v>103</v>
      </c>
      <c r="C44" s="64"/>
    </row>
    <row r="45" spans="2:9" x14ac:dyDescent="0.55000000000000004">
      <c r="B45" s="2" t="s">
        <v>106</v>
      </c>
      <c r="C45" s="21">
        <f>SUM(C39:C43)*C44</f>
        <v>0</v>
      </c>
    </row>
    <row r="46" spans="2:9" x14ac:dyDescent="0.55000000000000004">
      <c r="B46" s="5" t="s">
        <v>144</v>
      </c>
      <c r="C46" s="92" t="str">
        <f>IFERROR(SUM(C39:C43,C45)/C18,"")</f>
        <v/>
      </c>
    </row>
    <row r="47" spans="2:9" x14ac:dyDescent="0.55000000000000004">
      <c r="B47" s="6"/>
    </row>
    <row r="48" spans="2:9" ht="15.6" x14ac:dyDescent="0.6">
      <c r="B48" s="81" t="s">
        <v>38</v>
      </c>
      <c r="C48" s="73" t="str">
        <f>"euro pp"&amp;lijsten!N5</f>
        <v>euro pp2024</v>
      </c>
    </row>
    <row r="49" spans="2:3" x14ac:dyDescent="0.55000000000000004">
      <c r="B49" s="2" t="s">
        <v>167</v>
      </c>
      <c r="C49" s="21" t="str">
        <f>IFERROR((C39+C40)/(C35),"")</f>
        <v/>
      </c>
    </row>
    <row r="50" spans="2:3" x14ac:dyDescent="0.55000000000000004">
      <c r="B50" s="2" t="s">
        <v>107</v>
      </c>
      <c r="C50" s="21" t="str">
        <f>IFERROR(C41/C12,"")</f>
        <v/>
      </c>
    </row>
    <row r="51" spans="2:3" x14ac:dyDescent="0.55000000000000004">
      <c r="B51" s="2" t="s">
        <v>178</v>
      </c>
      <c r="C51" s="22" t="str">
        <f>IFERROR(C42/(C14*C20),"")</f>
        <v/>
      </c>
    </row>
    <row r="52" spans="2:3" x14ac:dyDescent="0.55000000000000004">
      <c r="B52" s="2" t="s">
        <v>108</v>
      </c>
      <c r="C52" s="21" t="str">
        <f>IFERROR(C43/C35,"")</f>
        <v/>
      </c>
    </row>
    <row r="55" spans="2:3" x14ac:dyDescent="0.55000000000000004">
      <c r="B55" s="78" t="s">
        <v>177</v>
      </c>
    </row>
    <row r="56" spans="2:3" ht="14.4" customHeight="1" x14ac:dyDescent="0.55000000000000004">
      <c r="B56" s="137" t="s">
        <v>41</v>
      </c>
      <c r="C56" s="137"/>
    </row>
    <row r="57" spans="2:3" x14ac:dyDescent="0.55000000000000004">
      <c r="B57" s="137"/>
      <c r="C57" s="137"/>
    </row>
    <row r="58" spans="2:3" x14ac:dyDescent="0.55000000000000004">
      <c r="B58" s="79" t="s">
        <v>145</v>
      </c>
    </row>
    <row r="59" spans="2:3" x14ac:dyDescent="0.55000000000000004">
      <c r="B59" s="80" t="s">
        <v>146</v>
      </c>
    </row>
    <row r="60" spans="2:3" x14ac:dyDescent="0.55000000000000004">
      <c r="B60" s="80" t="s">
        <v>147</v>
      </c>
    </row>
    <row r="61" spans="2:3" x14ac:dyDescent="0.55000000000000004">
      <c r="B61" s="80" t="s">
        <v>148</v>
      </c>
    </row>
    <row r="62" spans="2:3" x14ac:dyDescent="0.55000000000000004">
      <c r="B62" s="80" t="s">
        <v>149</v>
      </c>
    </row>
    <row r="63" spans="2:3" x14ac:dyDescent="0.55000000000000004">
      <c r="B63" s="80" t="s">
        <v>150</v>
      </c>
    </row>
    <row r="64" spans="2:3" x14ac:dyDescent="0.55000000000000004">
      <c r="B64" s="79" t="s">
        <v>151</v>
      </c>
    </row>
    <row r="65" spans="2:2" x14ac:dyDescent="0.55000000000000004">
      <c r="B65" s="80" t="s">
        <v>152</v>
      </c>
    </row>
    <row r="66" spans="2:2" x14ac:dyDescent="0.55000000000000004">
      <c r="B66" s="80" t="s">
        <v>153</v>
      </c>
    </row>
    <row r="67" spans="2:2" x14ac:dyDescent="0.55000000000000004">
      <c r="B67" s="80" t="s">
        <v>154</v>
      </c>
    </row>
    <row r="68" spans="2:2" x14ac:dyDescent="0.55000000000000004">
      <c r="B68" s="80" t="s">
        <v>155</v>
      </c>
    </row>
    <row r="69" spans="2:2" x14ac:dyDescent="0.55000000000000004">
      <c r="B69" s="80" t="s">
        <v>156</v>
      </c>
    </row>
    <row r="70" spans="2:2" x14ac:dyDescent="0.55000000000000004">
      <c r="B70" s="80" t="s">
        <v>157</v>
      </c>
    </row>
    <row r="71" spans="2:2" x14ac:dyDescent="0.55000000000000004">
      <c r="B71" s="80" t="s">
        <v>158</v>
      </c>
    </row>
    <row r="73" spans="2:2" x14ac:dyDescent="0.55000000000000004">
      <c r="B73" s="78" t="s">
        <v>160</v>
      </c>
    </row>
    <row r="74" spans="2:2" x14ac:dyDescent="0.55000000000000004">
      <c r="B74" s="78" t="s">
        <v>161</v>
      </c>
    </row>
  </sheetData>
  <sheetProtection algorithmName="SHA-512" hashValue="qA3smtJKO+SDEcaFMDnltIr/0vepRIQPLs5aYpqHrvrykIFtcG5AvlSf3vA79i2af8M6bEJRJ6rE8hJo9r0+Gg==" saltValue="yPqcawhLn5mEDM7VEMbImw==" spinCount="100000" sheet="1" objects="1" scenarios="1" formatColumns="0" selectLockedCells="1"/>
  <mergeCells count="3">
    <mergeCell ref="E2:I4"/>
    <mergeCell ref="B56:C57"/>
    <mergeCell ref="E35:I36"/>
  </mergeCells>
  <conditionalFormatting sqref="C3:C5 C7:C10 C12:C13 C15:C17">
    <cfRule type="expression" dxfId="23" priority="6">
      <formula>C3&lt;&gt;""</formula>
    </cfRule>
  </conditionalFormatting>
  <conditionalFormatting sqref="C22:C24">
    <cfRule type="expression" dxfId="22" priority="5">
      <formula>C22&lt;&gt;""</formula>
    </cfRule>
  </conditionalFormatting>
  <conditionalFormatting sqref="C26:C27">
    <cfRule type="expression" dxfId="21" priority="4">
      <formula>C26&lt;&gt;""</formula>
    </cfRule>
  </conditionalFormatting>
  <conditionalFormatting sqref="C29:C33">
    <cfRule type="expression" dxfId="20" priority="1">
      <formula>C29&lt;&gt;""</formula>
    </cfRule>
  </conditionalFormatting>
  <conditionalFormatting sqref="C35">
    <cfRule type="expression" dxfId="19" priority="3">
      <formula>C35&lt;&gt;""</formula>
    </cfRule>
  </conditionalFormatting>
  <conditionalFormatting sqref="C39:C44">
    <cfRule type="expression" dxfId="18" priority="2">
      <formula>C39&lt;&gt;""</formula>
    </cfRule>
  </conditionalFormatting>
  <dataValidations count="5">
    <dataValidation allowBlank="1" showInputMessage="1" showErrorMessage="1" sqref="C16" xr:uid="{C20FDF26-1492-44FF-8794-DB0D8A6E7FF2}"/>
    <dataValidation type="list" allowBlank="1" showInputMessage="1" showErrorMessage="1" sqref="C12 C15" xr:uid="{804ED4F5-F298-45BA-BF83-A128EFDCC6C6}">
      <formula1>groep</formula1>
    </dataValidation>
    <dataValidation type="list" allowBlank="1" showInputMessage="1" showErrorMessage="1" sqref="C4" xr:uid="{157C8B30-61E9-4D59-AA9D-793645D8FD0A}">
      <formula1>product</formula1>
    </dataValidation>
    <dataValidation type="list" allowBlank="1" showInputMessage="1" showErrorMessage="1" sqref="C9" xr:uid="{EC84B63B-D041-4342-8315-38B42982A183}">
      <formula1>tarief</formula1>
    </dataValidation>
    <dataValidation type="list" allowBlank="1" showInputMessage="1" showErrorMessage="1" sqref="C8" xr:uid="{5C5A033A-599D-4E80-8660-8DE97E7A94E7}">
      <formula1>uur</formula1>
    </dataValidation>
  </dataValidations>
  <pageMargins left="0.70866141732283472" right="0.70866141732283472" top="0.74803149606299213" bottom="0.74803149606299213" header="0.31496062992125984" footer="0.31496062992125984"/>
  <pageSetup paperSize="9" scale="93" orientation="landscape" horizontalDpi="4294967295" verticalDpi="4294967295" r:id="rId1"/>
  <rowBreaks count="1" manualBreakCount="1">
    <brk id="33" min="1" max="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03EA2-4FAA-4FA6-B9BD-477A71C39ED0}">
  <sheetPr codeName="Blad17"/>
  <dimension ref="B2:I74"/>
  <sheetViews>
    <sheetView showGridLines="0" showRowColHeaders="0" showZeros="0" zoomScaleNormal="100" workbookViewId="0">
      <selection activeCell="C3" sqref="C3"/>
    </sheetView>
  </sheetViews>
  <sheetFormatPr defaultColWidth="9.15625" defaultRowHeight="14.4" x14ac:dyDescent="0.55000000000000004"/>
  <cols>
    <col min="1" max="1" width="2.26171875" customWidth="1"/>
    <col min="2" max="2" width="105.62890625" customWidth="1"/>
    <col min="3" max="3" width="38.47265625" customWidth="1"/>
    <col min="4" max="4" width="2.47265625" customWidth="1"/>
    <col min="5" max="5" width="9.15625" customWidth="1"/>
  </cols>
  <sheetData>
    <row r="2" spans="2:9" ht="15.6" customHeight="1" x14ac:dyDescent="0.6">
      <c r="B2" s="82" t="s">
        <v>191</v>
      </c>
      <c r="C2" s="83" t="s">
        <v>197</v>
      </c>
      <c r="E2" s="135" t="s">
        <v>139</v>
      </c>
      <c r="F2" s="135"/>
      <c r="G2" s="135"/>
      <c r="H2" s="135"/>
      <c r="I2" s="135"/>
    </row>
    <row r="3" spans="2:9" ht="14.4" customHeight="1" x14ac:dyDescent="0.55000000000000004">
      <c r="B3" s="17" t="s">
        <v>128</v>
      </c>
      <c r="C3" s="65"/>
      <c r="E3" s="135"/>
      <c r="F3" s="135"/>
      <c r="G3" s="135"/>
      <c r="H3" s="135"/>
      <c r="I3" s="135"/>
    </row>
    <row r="4" spans="2:9" ht="15.75" customHeight="1" x14ac:dyDescent="0.55000000000000004">
      <c r="B4" s="17" t="s">
        <v>129</v>
      </c>
      <c r="C4" s="66"/>
      <c r="E4" s="135"/>
      <c r="F4" s="135"/>
      <c r="G4" s="135"/>
      <c r="H4" s="135"/>
      <c r="I4" s="135"/>
    </row>
    <row r="5" spans="2:9" ht="31.8" customHeight="1" x14ac:dyDescent="0.55000000000000004">
      <c r="B5" s="17" t="s">
        <v>234</v>
      </c>
      <c r="C5" s="66"/>
      <c r="E5" s="93"/>
      <c r="F5" s="93"/>
      <c r="G5" s="93"/>
      <c r="H5" s="93"/>
      <c r="I5" s="93"/>
    </row>
    <row r="6" spans="2:9" ht="15.75" customHeight="1" x14ac:dyDescent="0.6">
      <c r="B6" s="82" t="s">
        <v>231</v>
      </c>
      <c r="C6" s="83"/>
      <c r="E6" s="93"/>
      <c r="F6" s="93"/>
      <c r="G6" s="93"/>
      <c r="H6" s="93"/>
      <c r="I6" s="93"/>
    </row>
    <row r="7" spans="2:9" ht="15.75" customHeight="1" x14ac:dyDescent="0.55000000000000004">
      <c r="B7" s="42" t="s">
        <v>196</v>
      </c>
      <c r="C7" s="65"/>
      <c r="D7" s="90"/>
      <c r="E7" s="53"/>
      <c r="F7" s="89"/>
      <c r="G7" s="89"/>
      <c r="H7" s="89"/>
      <c r="I7" s="89"/>
    </row>
    <row r="8" spans="2:9" ht="15.75" hidden="1" customHeight="1" x14ac:dyDescent="0.55000000000000004">
      <c r="B8" s="42" t="s">
        <v>102</v>
      </c>
      <c r="C8" s="65"/>
    </row>
    <row r="9" spans="2:9" x14ac:dyDescent="0.55000000000000004">
      <c r="B9" s="17" t="str">
        <f>"Was dit gemiddelde tarief voor "&amp;lijsten!N4&amp;"-"&amp;C8&amp;"tarief "&amp;lijsten!N5+1&amp;" voor deze groep kostendekkend?"</f>
        <v>Was dit gemiddelde tarief voor cliënten uit zorgregio MIJOV-tarief 2025 voor deze groep kostendekkend?</v>
      </c>
      <c r="C9" s="67"/>
    </row>
    <row r="10" spans="2:9" ht="15.75" customHeight="1" x14ac:dyDescent="0.55000000000000004">
      <c r="B10" s="17" t="s">
        <v>195</v>
      </c>
      <c r="C10" s="65"/>
      <c r="D10" s="90" t="s">
        <v>180</v>
      </c>
      <c r="E10" t="s">
        <v>188</v>
      </c>
    </row>
    <row r="11" spans="2:9" ht="15.75" customHeight="1" x14ac:dyDescent="0.6">
      <c r="B11" s="82" t="s">
        <v>232</v>
      </c>
      <c r="C11" s="83"/>
      <c r="D11" s="90"/>
    </row>
    <row r="12" spans="2:9" x14ac:dyDescent="0.55000000000000004">
      <c r="B12" s="17" t="str">
        <f>"Gemiddeld aantal gepland aanwezige clïënten (alle cliënten, niet alleen de "&amp;lijsten!N4&amp;") per openingsdag in "&amp;lijsten!N5</f>
        <v>Gemiddeld aantal gepland aanwezige clïënten (alle cliënten, niet alleen de cliënten uit zorgregio MIJOV) per openingsdag in 2024</v>
      </c>
      <c r="C12" s="68"/>
    </row>
    <row r="13" spans="2:9" ht="15" customHeight="1" x14ac:dyDescent="0.55000000000000004">
      <c r="B13" s="17" t="s">
        <v>198</v>
      </c>
      <c r="C13" s="69"/>
    </row>
    <row r="14" spans="2:9" x14ac:dyDescent="0.55000000000000004">
      <c r="B14" s="17" t="s">
        <v>199</v>
      </c>
      <c r="C14" s="51">
        <f>C12*C13</f>
        <v>0</v>
      </c>
    </row>
    <row r="15" spans="2:9" x14ac:dyDescent="0.55000000000000004">
      <c r="B15" s="17" t="s">
        <v>200</v>
      </c>
      <c r="C15" s="68"/>
    </row>
    <row r="16" spans="2:9" x14ac:dyDescent="0.55000000000000004">
      <c r="B16" s="17" t="s">
        <v>201</v>
      </c>
      <c r="C16" s="68"/>
    </row>
    <row r="17" spans="2:5" ht="15" customHeight="1" x14ac:dyDescent="0.55000000000000004">
      <c r="B17" s="17" t="s">
        <v>202</v>
      </c>
      <c r="C17" s="70"/>
    </row>
    <row r="18" spans="2:5" ht="15" customHeight="1" x14ac:dyDescent="0.55000000000000004">
      <c r="B18" s="17" t="str">
        <f>"Productie "&amp;lijsten!N5&amp;" in 'cliënturen' (wordt automatisch gevuld!)"</f>
        <v>Productie 2024 in 'cliënturen' (wordt automatisch gevuld!)</v>
      </c>
      <c r="C18" s="20">
        <f>C17*C14</f>
        <v>0</v>
      </c>
    </row>
    <row r="19" spans="2:5" ht="15" customHeight="1" x14ac:dyDescent="0.55000000000000004">
      <c r="B19" s="17" t="s">
        <v>5</v>
      </c>
      <c r="C19" s="18">
        <f>IFERROR(C17/C16,0)</f>
        <v>0</v>
      </c>
    </row>
    <row r="20" spans="2:5" ht="15" customHeight="1" x14ac:dyDescent="0.55000000000000004">
      <c r="B20" s="17" t="s">
        <v>6</v>
      </c>
      <c r="C20" s="19">
        <f>IFERROR((C17/C16*C15),0)</f>
        <v>0</v>
      </c>
    </row>
    <row r="21" spans="2:5" ht="15" customHeight="1" x14ac:dyDescent="0.6">
      <c r="B21" s="82" t="s">
        <v>233</v>
      </c>
      <c r="C21" s="83"/>
    </row>
    <row r="22" spans="2:5" ht="15" customHeight="1" x14ac:dyDescent="0.55000000000000004">
      <c r="B22" s="17" t="str">
        <f>"Netto roosteruren groepsbegeleiders* op de groep tijdens de "&amp;TEXT(C17,"0.000")&amp;" openingsuren. Altijd 2 begeleiders? Openingsuren x2"</f>
        <v>Netto roosteruren groepsbegeleiders* op de groep tijdens de 0.000 openingsuren. Altijd 2 begeleiders? Openingsuren x2</v>
      </c>
      <c r="C22" s="70"/>
      <c r="D22" s="90" t="s">
        <v>180</v>
      </c>
      <c r="E22" s="44" t="s">
        <v>159</v>
      </c>
    </row>
    <row r="23" spans="2:5" ht="15" customHeight="1" x14ac:dyDescent="0.55000000000000004">
      <c r="B23" s="17" t="s">
        <v>176</v>
      </c>
      <c r="C23" s="51" t="str">
        <f>IFERROR(C12/(C22/C17),"")</f>
        <v/>
      </c>
    </row>
    <row r="24" spans="2:5" ht="15" customHeight="1" x14ac:dyDescent="0.55000000000000004">
      <c r="B24" s="17" t="s">
        <v>133</v>
      </c>
      <c r="C24" s="71"/>
    </row>
    <row r="25" spans="2:5" ht="15" customHeight="1" x14ac:dyDescent="0.55000000000000004">
      <c r="B25" s="42" t="s">
        <v>134</v>
      </c>
      <c r="C25" s="20">
        <f>C24*C20</f>
        <v>0</v>
      </c>
    </row>
    <row r="26" spans="2:5" ht="15" customHeight="1" x14ac:dyDescent="0.55000000000000004">
      <c r="B26" s="42" t="s">
        <v>203</v>
      </c>
      <c r="C26" s="70"/>
      <c r="D26" s="90" t="s">
        <v>180</v>
      </c>
      <c r="E26" s="53" t="s">
        <v>135</v>
      </c>
    </row>
    <row r="27" spans="2:5" ht="15" customHeight="1" x14ac:dyDescent="0.55000000000000004">
      <c r="B27" s="17" t="s">
        <v>165</v>
      </c>
      <c r="C27" s="69"/>
    </row>
    <row r="28" spans="2:5" ht="15" customHeight="1" x14ac:dyDescent="0.55000000000000004">
      <c r="B28" s="17" t="s">
        <v>166</v>
      </c>
      <c r="C28" s="23" t="str">
        <f>IF(C27&lt;&gt;"",100%-C27,"")</f>
        <v/>
      </c>
    </row>
    <row r="29" spans="2:5" ht="15" customHeight="1" x14ac:dyDescent="0.55000000000000004">
      <c r="B29" s="17" t="str">
        <f>"Feitelijk gewogen gemiddelde bruto maandsalaris van de groepsbegeleiders van deze groep (euro's per fte) prijspeil november 2025 "</f>
        <v xml:space="preserve">Feitelijk gewogen gemiddelde bruto maandsalaris van de groepsbegeleiders van deze groep (euro's per fte) prijspeil november 2025 </v>
      </c>
      <c r="C29" s="63"/>
      <c r="D29" s="90" t="s">
        <v>180</v>
      </c>
      <c r="E29" t="s">
        <v>190</v>
      </c>
    </row>
    <row r="30" spans="2:5" ht="15" customHeight="1" x14ac:dyDescent="0.55000000000000004">
      <c r="B30" s="17" t="s">
        <v>204</v>
      </c>
      <c r="C30" s="69"/>
      <c r="D30" s="90"/>
    </row>
    <row r="31" spans="2:5" ht="15" customHeight="1" x14ac:dyDescent="0.55000000000000004">
      <c r="B31" s="17" t="s">
        <v>189</v>
      </c>
      <c r="C31" s="91"/>
      <c r="D31" s="90" t="s">
        <v>180</v>
      </c>
      <c r="E31" t="s">
        <v>190</v>
      </c>
    </row>
    <row r="32" spans="2:5" x14ac:dyDescent="0.55000000000000004">
      <c r="B32" s="17" t="str">
        <f>"Hoeveel uur (individuele of groeps-)behandeling per cliënt per week levert u voor het gemiddelde MIJOV-tarief van "&amp;TEXT(C7,"€0,00")</f>
        <v>Hoeveel uur (individuele of groeps-)behandeling per cliënt per week levert u voor het gemiddelde MIJOV-tarief van €0,00</v>
      </c>
      <c r="C32" s="102"/>
      <c r="D32" s="90" t="s">
        <v>180</v>
      </c>
      <c r="E32" t="s">
        <v>253</v>
      </c>
    </row>
    <row r="33" spans="2:9" ht="15" customHeight="1" x14ac:dyDescent="0.55000000000000004">
      <c r="B33" s="17" t="s">
        <v>252</v>
      </c>
      <c r="C33" s="101"/>
      <c r="D33" s="90"/>
    </row>
    <row r="34" spans="2:9" x14ac:dyDescent="0.55000000000000004">
      <c r="B34" s="17" t="s">
        <v>181</v>
      </c>
      <c r="C34" s="52" t="str">
        <f>IFERROR(C22/C17/C14,"")</f>
        <v/>
      </c>
      <c r="F34" s="4"/>
    </row>
    <row r="35" spans="2:9" x14ac:dyDescent="0.55000000000000004">
      <c r="B35" s="17" t="s">
        <v>143</v>
      </c>
      <c r="C35" s="18" t="str">
        <f>IFERROR((C22+C25)/C26,"")</f>
        <v/>
      </c>
      <c r="D35" s="90" t="s">
        <v>180</v>
      </c>
      <c r="E35" s="112" t="str">
        <f>IF(C35&lt;&gt;"","Klopt dit aantal fte met jullie administratie? Zo niet, check de roosteren en inroosterbare uren","")</f>
        <v/>
      </c>
      <c r="F35" s="112"/>
      <c r="G35" s="112"/>
      <c r="H35" s="112"/>
      <c r="I35" s="112"/>
    </row>
    <row r="36" spans="2:9" x14ac:dyDescent="0.55000000000000004">
      <c r="B36" s="41"/>
      <c r="E36" s="112"/>
      <c r="F36" s="112"/>
      <c r="G36" s="112"/>
      <c r="H36" s="112"/>
      <c r="I36" s="112"/>
    </row>
    <row r="38" spans="2:9" ht="15.6" x14ac:dyDescent="0.6">
      <c r="B38" s="81" t="str">
        <f>"Totale kosten "&amp;lijsten!N5&amp;" voor de gehele groep van "&amp;TEXT(C12,"0,0")&amp;" plaatsen "&amp;LOWER(C4)</f>
        <v xml:space="preserve">Totale kosten 2024 voor de gehele groep van 0,0 plaatsen </v>
      </c>
      <c r="C38" s="74" t="str">
        <f>"euro per jaar ("&amp;lijsten!N5&amp;")"</f>
        <v>euro per jaar (2024)</v>
      </c>
    </row>
    <row r="39" spans="2:9" x14ac:dyDescent="0.55000000000000004">
      <c r="B39" s="2" t="str">
        <f>IFERROR("Werkelijke loonkosten**** voor de totaal "&amp;TEXT((C35+#REF!),"0,0")&amp;" fte groepsbegeleiders in "&amp;lijsten!N5,"Werkelijke loonkosten van de groepsbegeleiders")</f>
        <v>Werkelijke loonkosten van de groepsbegeleiders</v>
      </c>
      <c r="C39" s="63"/>
    </row>
    <row r="40" spans="2:9" x14ac:dyDescent="0.55000000000000004">
      <c r="B40" s="2" t="s">
        <v>179</v>
      </c>
      <c r="C40" s="63"/>
    </row>
    <row r="41" spans="2:9" x14ac:dyDescent="0.55000000000000004">
      <c r="B41" s="2" t="str">
        <f>"Werkelijke huisvestingskosten voor deze groep in "&amp;lijsten!N5</f>
        <v>Werkelijke huisvestingskosten voor deze groep in 2024</v>
      </c>
      <c r="C41" s="63"/>
    </row>
    <row r="42" spans="2:9" x14ac:dyDescent="0.55000000000000004">
      <c r="B42" s="2" t="str">
        <f>"Werkelijke verzorgingskosten cliënten "&amp;lijsten!N5</f>
        <v>Werkelijke verzorgingskosten cliënten 2024</v>
      </c>
      <c r="C42" s="63"/>
    </row>
    <row r="43" spans="2:9" x14ac:dyDescent="0.55000000000000004">
      <c r="B43" s="2" t="str">
        <f>"Alle werkelijke overige kosten, inclusief (doorbelastingen) overhead "&amp;lijsten!N5</f>
        <v>Alle werkelijke overige kosten, inclusief (doorbelastingen) overhead 2024</v>
      </c>
      <c r="C43" s="63"/>
    </row>
    <row r="44" spans="2:9" x14ac:dyDescent="0.55000000000000004">
      <c r="B44" s="2" t="s">
        <v>103</v>
      </c>
      <c r="C44" s="64"/>
    </row>
    <row r="45" spans="2:9" x14ac:dyDescent="0.55000000000000004">
      <c r="B45" s="2" t="s">
        <v>106</v>
      </c>
      <c r="C45" s="21">
        <f>SUM(C39:C43)*C44</f>
        <v>0</v>
      </c>
    </row>
    <row r="46" spans="2:9" x14ac:dyDescent="0.55000000000000004">
      <c r="B46" s="5" t="s">
        <v>144</v>
      </c>
      <c r="C46" s="92" t="str">
        <f>IFERROR(SUM(C39:C43,C45)/C18,"")</f>
        <v/>
      </c>
    </row>
    <row r="47" spans="2:9" x14ac:dyDescent="0.55000000000000004">
      <c r="B47" s="6"/>
    </row>
    <row r="48" spans="2:9" ht="15.6" x14ac:dyDescent="0.6">
      <c r="B48" s="81" t="s">
        <v>38</v>
      </c>
      <c r="C48" s="73" t="str">
        <f>"euro pp"&amp;lijsten!N5</f>
        <v>euro pp2024</v>
      </c>
    </row>
    <row r="49" spans="2:3" x14ac:dyDescent="0.55000000000000004">
      <c r="B49" s="2" t="s">
        <v>167</v>
      </c>
      <c r="C49" s="21" t="str">
        <f>IFERROR((C39+C40)/(C35),"")</f>
        <v/>
      </c>
    </row>
    <row r="50" spans="2:3" x14ac:dyDescent="0.55000000000000004">
      <c r="B50" s="2" t="s">
        <v>107</v>
      </c>
      <c r="C50" s="21" t="str">
        <f>IFERROR(C41/C12,"")</f>
        <v/>
      </c>
    </row>
    <row r="51" spans="2:3" x14ac:dyDescent="0.55000000000000004">
      <c r="B51" s="2" t="s">
        <v>178</v>
      </c>
      <c r="C51" s="22" t="str">
        <f>IFERROR(C42/(C14*C20),"")</f>
        <v/>
      </c>
    </row>
    <row r="52" spans="2:3" x14ac:dyDescent="0.55000000000000004">
      <c r="B52" s="2" t="s">
        <v>108</v>
      </c>
      <c r="C52" s="21" t="str">
        <f>IFERROR(C43/C35,"")</f>
        <v/>
      </c>
    </row>
    <row r="55" spans="2:3" x14ac:dyDescent="0.55000000000000004">
      <c r="B55" s="78" t="s">
        <v>177</v>
      </c>
    </row>
    <row r="56" spans="2:3" ht="14.4" customHeight="1" x14ac:dyDescent="0.55000000000000004">
      <c r="B56" s="137" t="s">
        <v>41</v>
      </c>
      <c r="C56" s="137"/>
    </row>
    <row r="57" spans="2:3" x14ac:dyDescent="0.55000000000000004">
      <c r="B57" s="137"/>
      <c r="C57" s="137"/>
    </row>
    <row r="58" spans="2:3" x14ac:dyDescent="0.55000000000000004">
      <c r="B58" s="79" t="s">
        <v>145</v>
      </c>
    </row>
    <row r="59" spans="2:3" x14ac:dyDescent="0.55000000000000004">
      <c r="B59" s="80" t="s">
        <v>146</v>
      </c>
    </row>
    <row r="60" spans="2:3" x14ac:dyDescent="0.55000000000000004">
      <c r="B60" s="80" t="s">
        <v>147</v>
      </c>
    </row>
    <row r="61" spans="2:3" x14ac:dyDescent="0.55000000000000004">
      <c r="B61" s="80" t="s">
        <v>148</v>
      </c>
    </row>
    <row r="62" spans="2:3" x14ac:dyDescent="0.55000000000000004">
      <c r="B62" s="80" t="s">
        <v>149</v>
      </c>
    </row>
    <row r="63" spans="2:3" x14ac:dyDescent="0.55000000000000004">
      <c r="B63" s="80" t="s">
        <v>150</v>
      </c>
    </row>
    <row r="64" spans="2:3" x14ac:dyDescent="0.55000000000000004">
      <c r="B64" s="79" t="s">
        <v>151</v>
      </c>
    </row>
    <row r="65" spans="2:2" x14ac:dyDescent="0.55000000000000004">
      <c r="B65" s="80" t="s">
        <v>152</v>
      </c>
    </row>
    <row r="66" spans="2:2" x14ac:dyDescent="0.55000000000000004">
      <c r="B66" s="80" t="s">
        <v>153</v>
      </c>
    </row>
    <row r="67" spans="2:2" x14ac:dyDescent="0.55000000000000004">
      <c r="B67" s="80" t="s">
        <v>154</v>
      </c>
    </row>
    <row r="68" spans="2:2" x14ac:dyDescent="0.55000000000000004">
      <c r="B68" s="80" t="s">
        <v>155</v>
      </c>
    </row>
    <row r="69" spans="2:2" x14ac:dyDescent="0.55000000000000004">
      <c r="B69" s="80" t="s">
        <v>156</v>
      </c>
    </row>
    <row r="70" spans="2:2" x14ac:dyDescent="0.55000000000000004">
      <c r="B70" s="80" t="s">
        <v>157</v>
      </c>
    </row>
    <row r="71" spans="2:2" x14ac:dyDescent="0.55000000000000004">
      <c r="B71" s="80" t="s">
        <v>158</v>
      </c>
    </row>
    <row r="73" spans="2:2" x14ac:dyDescent="0.55000000000000004">
      <c r="B73" s="78" t="s">
        <v>160</v>
      </c>
    </row>
    <row r="74" spans="2:2" x14ac:dyDescent="0.55000000000000004">
      <c r="B74" s="78" t="s">
        <v>161</v>
      </c>
    </row>
  </sheetData>
  <sheetProtection algorithmName="SHA-512" hashValue="ek70dp4IcCzrgCY01H53aWDfj+tdd3M+j0RlMU64cYWh5YmZmwGt6mjpBQN+XoOMj3dOOhvW+JKe3uy+Pokg1w==" saltValue="JstsH7dgtBcBHz+Jr3uuPg==" spinCount="100000" sheet="1" objects="1" scenarios="1" formatColumns="0" selectLockedCells="1"/>
  <mergeCells count="3">
    <mergeCell ref="E2:I4"/>
    <mergeCell ref="B56:C57"/>
    <mergeCell ref="E35:I36"/>
  </mergeCells>
  <conditionalFormatting sqref="C3:C5 C7:C10 C12:C13 C15:C17">
    <cfRule type="expression" dxfId="17" priority="6">
      <formula>C3&lt;&gt;""</formula>
    </cfRule>
  </conditionalFormatting>
  <conditionalFormatting sqref="C22:C24">
    <cfRule type="expression" dxfId="16" priority="5">
      <formula>C22&lt;&gt;""</formula>
    </cfRule>
  </conditionalFormatting>
  <conditionalFormatting sqref="C26:C27">
    <cfRule type="expression" dxfId="15" priority="4">
      <formula>C26&lt;&gt;""</formula>
    </cfRule>
  </conditionalFormatting>
  <conditionalFormatting sqref="C29:C33">
    <cfRule type="expression" dxfId="14" priority="1">
      <formula>C29&lt;&gt;""</formula>
    </cfRule>
  </conditionalFormatting>
  <conditionalFormatting sqref="C35">
    <cfRule type="expression" dxfId="13" priority="3">
      <formula>C35&lt;&gt;""</formula>
    </cfRule>
  </conditionalFormatting>
  <conditionalFormatting sqref="C39:C44">
    <cfRule type="expression" dxfId="12" priority="2">
      <formula>C39&lt;&gt;""</formula>
    </cfRule>
  </conditionalFormatting>
  <dataValidations count="5">
    <dataValidation allowBlank="1" showInputMessage="1" showErrorMessage="1" sqref="C16" xr:uid="{F8C3E48F-477C-461D-BF69-B685953A11A7}"/>
    <dataValidation type="list" allowBlank="1" showInputMessage="1" showErrorMessage="1" sqref="C12 C15" xr:uid="{8C4705B0-6051-444F-83B6-A3B60A19FB55}">
      <formula1>groep</formula1>
    </dataValidation>
    <dataValidation type="list" allowBlank="1" showInputMessage="1" showErrorMessage="1" sqref="C4" xr:uid="{13F0649C-EBE0-45E3-8D9E-571EA0FA9BBB}">
      <formula1>product</formula1>
    </dataValidation>
    <dataValidation type="list" allowBlank="1" showInputMessage="1" showErrorMessage="1" sqref="C9" xr:uid="{60DD07E2-3A05-4C77-8E97-7EFC8B3A6AAD}">
      <formula1>tarief</formula1>
    </dataValidation>
    <dataValidation type="list" allowBlank="1" showInputMessage="1" showErrorMessage="1" sqref="C8" xr:uid="{2E4C44CC-8DE2-4D7B-B1A2-7EB49613D819}">
      <formula1>uur</formula1>
    </dataValidation>
  </dataValidations>
  <pageMargins left="0.70866141732283472" right="0.70866141732283472" top="0.74803149606299213" bottom="0.74803149606299213" header="0.31496062992125984" footer="0.31496062992125984"/>
  <pageSetup paperSize="9" scale="93" orientation="landscape" horizontalDpi="4294967295" verticalDpi="4294967295" r:id="rId1"/>
  <rowBreaks count="1" manualBreakCount="1">
    <brk id="33" min="1" max="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1AB76-F102-4B24-93EB-3F563BBA4C3C}">
  <sheetPr codeName="Blad18"/>
  <dimension ref="B2:I74"/>
  <sheetViews>
    <sheetView showGridLines="0" showRowColHeaders="0" showZeros="0" zoomScaleNormal="100" workbookViewId="0">
      <selection activeCell="C3" sqref="C3"/>
    </sheetView>
  </sheetViews>
  <sheetFormatPr defaultColWidth="9.15625" defaultRowHeight="14.4" x14ac:dyDescent="0.55000000000000004"/>
  <cols>
    <col min="1" max="1" width="2.26171875" customWidth="1"/>
    <col min="2" max="2" width="105.62890625" customWidth="1"/>
    <col min="3" max="3" width="38.47265625" customWidth="1"/>
    <col min="4" max="4" width="2.47265625" customWidth="1"/>
    <col min="5" max="5" width="9.15625" customWidth="1"/>
  </cols>
  <sheetData>
    <row r="2" spans="2:9" ht="15.6" customHeight="1" x14ac:dyDescent="0.6">
      <c r="B2" s="82" t="s">
        <v>191</v>
      </c>
      <c r="C2" s="83" t="s">
        <v>197</v>
      </c>
      <c r="E2" s="135" t="s">
        <v>139</v>
      </c>
      <c r="F2" s="135"/>
      <c r="G2" s="135"/>
      <c r="H2" s="135"/>
      <c r="I2" s="135"/>
    </row>
    <row r="3" spans="2:9" ht="14.4" customHeight="1" x14ac:dyDescent="0.55000000000000004">
      <c r="B3" s="17" t="s">
        <v>128</v>
      </c>
      <c r="C3" s="65"/>
      <c r="E3" s="135"/>
      <c r="F3" s="135"/>
      <c r="G3" s="135"/>
      <c r="H3" s="135"/>
      <c r="I3" s="135"/>
    </row>
    <row r="4" spans="2:9" ht="15.75" customHeight="1" x14ac:dyDescent="0.55000000000000004">
      <c r="B4" s="17" t="s">
        <v>129</v>
      </c>
      <c r="C4" s="66"/>
      <c r="E4" s="135"/>
      <c r="F4" s="135"/>
      <c r="G4" s="135"/>
      <c r="H4" s="135"/>
      <c r="I4" s="135"/>
    </row>
    <row r="5" spans="2:9" ht="31.8" customHeight="1" x14ac:dyDescent="0.55000000000000004">
      <c r="B5" s="17" t="s">
        <v>234</v>
      </c>
      <c r="C5" s="66"/>
      <c r="E5" s="93"/>
      <c r="F5" s="93"/>
      <c r="G5" s="93"/>
      <c r="H5" s="93"/>
      <c r="I5" s="93"/>
    </row>
    <row r="6" spans="2:9" ht="15.75" customHeight="1" x14ac:dyDescent="0.6">
      <c r="B6" s="82" t="s">
        <v>231</v>
      </c>
      <c r="C6" s="83"/>
      <c r="E6" s="93"/>
      <c r="F6" s="93"/>
      <c r="G6" s="93"/>
      <c r="H6" s="93"/>
      <c r="I6" s="93"/>
    </row>
    <row r="7" spans="2:9" ht="15.75" customHeight="1" x14ac:dyDescent="0.55000000000000004">
      <c r="B7" s="42" t="s">
        <v>196</v>
      </c>
      <c r="C7" s="65"/>
      <c r="D7" s="90"/>
      <c r="E7" s="53"/>
      <c r="F7" s="89"/>
      <c r="G7" s="89"/>
      <c r="H7" s="89"/>
      <c r="I7" s="89"/>
    </row>
    <row r="8" spans="2:9" ht="15.75" hidden="1" customHeight="1" x14ac:dyDescent="0.55000000000000004">
      <c r="B8" s="42" t="s">
        <v>102</v>
      </c>
      <c r="C8" s="65"/>
    </row>
    <row r="9" spans="2:9" x14ac:dyDescent="0.55000000000000004">
      <c r="B9" s="17" t="str">
        <f>"Was dit gemiddelde tarief voor "&amp;lijsten!N4&amp;"-"&amp;C8&amp;"tarief "&amp;lijsten!N5+1&amp;" voor deze groep kostendekkend?"</f>
        <v>Was dit gemiddelde tarief voor cliënten uit zorgregio MIJOV-tarief 2025 voor deze groep kostendekkend?</v>
      </c>
      <c r="C9" s="67"/>
    </row>
    <row r="10" spans="2:9" ht="15.75" customHeight="1" x14ac:dyDescent="0.55000000000000004">
      <c r="B10" s="17" t="s">
        <v>195</v>
      </c>
      <c r="C10" s="65"/>
      <c r="D10" s="90" t="s">
        <v>180</v>
      </c>
      <c r="E10" t="s">
        <v>188</v>
      </c>
    </row>
    <row r="11" spans="2:9" ht="15.75" customHeight="1" x14ac:dyDescent="0.6">
      <c r="B11" s="82" t="s">
        <v>232</v>
      </c>
      <c r="C11" s="83"/>
      <c r="D11" s="90"/>
    </row>
    <row r="12" spans="2:9" x14ac:dyDescent="0.55000000000000004">
      <c r="B12" s="17" t="str">
        <f>"Gemiddeld aantal gepland aanwezige clïënten (alle cliënten, niet alleen de "&amp;lijsten!N4&amp;") per openingsdag in "&amp;lijsten!N5</f>
        <v>Gemiddeld aantal gepland aanwezige clïënten (alle cliënten, niet alleen de cliënten uit zorgregio MIJOV) per openingsdag in 2024</v>
      </c>
      <c r="C12" s="68"/>
    </row>
    <row r="13" spans="2:9" ht="15" customHeight="1" x14ac:dyDescent="0.55000000000000004">
      <c r="B13" s="17" t="s">
        <v>198</v>
      </c>
      <c r="C13" s="69"/>
    </row>
    <row r="14" spans="2:9" x14ac:dyDescent="0.55000000000000004">
      <c r="B14" s="17" t="s">
        <v>199</v>
      </c>
      <c r="C14" s="51">
        <f>C12*C13</f>
        <v>0</v>
      </c>
    </row>
    <row r="15" spans="2:9" x14ac:dyDescent="0.55000000000000004">
      <c r="B15" s="17" t="s">
        <v>200</v>
      </c>
      <c r="C15" s="68"/>
    </row>
    <row r="16" spans="2:9" x14ac:dyDescent="0.55000000000000004">
      <c r="B16" s="17" t="s">
        <v>201</v>
      </c>
      <c r="C16" s="68"/>
    </row>
    <row r="17" spans="2:5" ht="15" customHeight="1" x14ac:dyDescent="0.55000000000000004">
      <c r="B17" s="17" t="s">
        <v>202</v>
      </c>
      <c r="C17" s="70"/>
    </row>
    <row r="18" spans="2:5" ht="15" customHeight="1" x14ac:dyDescent="0.55000000000000004">
      <c r="B18" s="17" t="str">
        <f>"Productie "&amp;lijsten!N5&amp;" in 'cliënturen' (wordt automatisch gevuld!)"</f>
        <v>Productie 2024 in 'cliënturen' (wordt automatisch gevuld!)</v>
      </c>
      <c r="C18" s="20">
        <f>C17*C14</f>
        <v>0</v>
      </c>
    </row>
    <row r="19" spans="2:5" ht="15" customHeight="1" x14ac:dyDescent="0.55000000000000004">
      <c r="B19" s="17" t="s">
        <v>5</v>
      </c>
      <c r="C19" s="18">
        <f>IFERROR(C17/C16,0)</f>
        <v>0</v>
      </c>
    </row>
    <row r="20" spans="2:5" ht="15" customHeight="1" x14ac:dyDescent="0.55000000000000004">
      <c r="B20" s="17" t="s">
        <v>6</v>
      </c>
      <c r="C20" s="19">
        <f>IFERROR((C17/C16*C15),0)</f>
        <v>0</v>
      </c>
    </row>
    <row r="21" spans="2:5" ht="15" customHeight="1" x14ac:dyDescent="0.6">
      <c r="B21" s="82" t="s">
        <v>233</v>
      </c>
      <c r="C21" s="83"/>
    </row>
    <row r="22" spans="2:5" ht="15" customHeight="1" x14ac:dyDescent="0.55000000000000004">
      <c r="B22" s="17" t="str">
        <f>"Netto roosteruren groepsbegeleiders* op de groep tijdens de "&amp;TEXT(C17,"0.000")&amp;" openingsuren. Altijd 2 begeleiders? Openingsuren x2"</f>
        <v>Netto roosteruren groepsbegeleiders* op de groep tijdens de 0.000 openingsuren. Altijd 2 begeleiders? Openingsuren x2</v>
      </c>
      <c r="C22" s="70"/>
      <c r="D22" s="90" t="s">
        <v>180</v>
      </c>
      <c r="E22" s="44" t="s">
        <v>159</v>
      </c>
    </row>
    <row r="23" spans="2:5" ht="15" customHeight="1" x14ac:dyDescent="0.55000000000000004">
      <c r="B23" s="17" t="s">
        <v>176</v>
      </c>
      <c r="C23" s="51" t="str">
        <f>IFERROR(C12/(C22/C17),"")</f>
        <v/>
      </c>
    </row>
    <row r="24" spans="2:5" ht="15" customHeight="1" x14ac:dyDescent="0.55000000000000004">
      <c r="B24" s="17" t="s">
        <v>133</v>
      </c>
      <c r="C24" s="71"/>
    </row>
    <row r="25" spans="2:5" ht="15" customHeight="1" x14ac:dyDescent="0.55000000000000004">
      <c r="B25" s="42" t="s">
        <v>134</v>
      </c>
      <c r="C25" s="20">
        <f>C24*C20</f>
        <v>0</v>
      </c>
    </row>
    <row r="26" spans="2:5" ht="15" customHeight="1" x14ac:dyDescent="0.55000000000000004">
      <c r="B26" s="42" t="s">
        <v>203</v>
      </c>
      <c r="C26" s="70"/>
      <c r="D26" s="90" t="s">
        <v>180</v>
      </c>
      <c r="E26" s="53" t="s">
        <v>135</v>
      </c>
    </row>
    <row r="27" spans="2:5" ht="15" customHeight="1" x14ac:dyDescent="0.55000000000000004">
      <c r="B27" s="17" t="s">
        <v>165</v>
      </c>
      <c r="C27" s="69"/>
    </row>
    <row r="28" spans="2:5" ht="15" customHeight="1" x14ac:dyDescent="0.55000000000000004">
      <c r="B28" s="17" t="s">
        <v>166</v>
      </c>
      <c r="C28" s="23" t="str">
        <f>IF(C27&lt;&gt;"",100%-C27,"")</f>
        <v/>
      </c>
    </row>
    <row r="29" spans="2:5" ht="15" customHeight="1" x14ac:dyDescent="0.55000000000000004">
      <c r="B29" s="17" t="str">
        <f>"Feitelijk gewogen gemiddelde bruto maandsalaris van de groepsbegeleiders van deze groep (euro's per fte) prijspeil november 2025 "</f>
        <v xml:space="preserve">Feitelijk gewogen gemiddelde bruto maandsalaris van de groepsbegeleiders van deze groep (euro's per fte) prijspeil november 2025 </v>
      </c>
      <c r="C29" s="63"/>
      <c r="D29" s="90" t="s">
        <v>180</v>
      </c>
      <c r="E29" t="s">
        <v>190</v>
      </c>
    </row>
    <row r="30" spans="2:5" ht="15" customHeight="1" x14ac:dyDescent="0.55000000000000004">
      <c r="B30" s="17" t="s">
        <v>204</v>
      </c>
      <c r="C30" s="69"/>
      <c r="D30" s="90"/>
    </row>
    <row r="31" spans="2:5" ht="15" customHeight="1" x14ac:dyDescent="0.55000000000000004">
      <c r="B31" s="17" t="s">
        <v>189</v>
      </c>
      <c r="C31" s="91"/>
      <c r="D31" s="90" t="s">
        <v>180</v>
      </c>
      <c r="E31" t="s">
        <v>190</v>
      </c>
    </row>
    <row r="32" spans="2:5" x14ac:dyDescent="0.55000000000000004">
      <c r="B32" s="17" t="str">
        <f>"Hoeveel uur (individuele of groeps-)behandeling per cliënt per week levert u voor het gemiddelde MIJOV-tarief van "&amp;TEXT(C7,"€0,00")</f>
        <v>Hoeveel uur (individuele of groeps-)behandeling per cliënt per week levert u voor het gemiddelde MIJOV-tarief van €0,00</v>
      </c>
      <c r="C32" s="102"/>
      <c r="D32" s="90" t="s">
        <v>180</v>
      </c>
      <c r="E32" t="s">
        <v>253</v>
      </c>
    </row>
    <row r="33" spans="2:9" ht="15" customHeight="1" x14ac:dyDescent="0.55000000000000004">
      <c r="B33" s="17" t="s">
        <v>252</v>
      </c>
      <c r="C33" s="101"/>
      <c r="D33" s="90"/>
    </row>
    <row r="34" spans="2:9" x14ac:dyDescent="0.55000000000000004">
      <c r="B34" s="17" t="s">
        <v>181</v>
      </c>
      <c r="C34" s="52" t="str">
        <f>IFERROR(C22/C17/C14,"")</f>
        <v/>
      </c>
      <c r="F34" s="4"/>
    </row>
    <row r="35" spans="2:9" x14ac:dyDescent="0.55000000000000004">
      <c r="B35" s="17" t="s">
        <v>143</v>
      </c>
      <c r="C35" s="18" t="str">
        <f>IFERROR((C22+C25)/C26,"")</f>
        <v/>
      </c>
      <c r="D35" s="90" t="s">
        <v>180</v>
      </c>
      <c r="E35" s="112" t="str">
        <f>IF(C35&lt;&gt;"","Klopt dit aantal fte met jullie administratie? Zo niet, check de roosteren en inroosterbare uren","")</f>
        <v/>
      </c>
      <c r="F35" s="112"/>
      <c r="G35" s="112"/>
      <c r="H35" s="112"/>
      <c r="I35" s="112"/>
    </row>
    <row r="36" spans="2:9" x14ac:dyDescent="0.55000000000000004">
      <c r="B36" s="41"/>
      <c r="E36" s="112"/>
      <c r="F36" s="112"/>
      <c r="G36" s="112"/>
      <c r="H36" s="112"/>
      <c r="I36" s="112"/>
    </row>
    <row r="38" spans="2:9" ht="15.6" x14ac:dyDescent="0.6">
      <c r="B38" s="81" t="str">
        <f>"Totale kosten "&amp;lijsten!N5&amp;" voor de gehele groep van "&amp;TEXT(C12,"0,0")&amp;" plaatsen "&amp;LOWER(C4)</f>
        <v xml:space="preserve">Totale kosten 2024 voor de gehele groep van 0,0 plaatsen </v>
      </c>
      <c r="C38" s="74" t="str">
        <f>"euro per jaar ("&amp;lijsten!N5&amp;")"</f>
        <v>euro per jaar (2024)</v>
      </c>
    </row>
    <row r="39" spans="2:9" x14ac:dyDescent="0.55000000000000004">
      <c r="B39" s="2" t="str">
        <f>IFERROR("Werkelijke loonkosten**** voor de totaal "&amp;TEXT((C35+#REF!),"0,0")&amp;" fte groepsbegeleiders in "&amp;lijsten!N5,"Werkelijke loonkosten van de groepsbegeleiders")</f>
        <v>Werkelijke loonkosten van de groepsbegeleiders</v>
      </c>
      <c r="C39" s="63"/>
    </row>
    <row r="40" spans="2:9" x14ac:dyDescent="0.55000000000000004">
      <c r="B40" s="2" t="s">
        <v>179</v>
      </c>
      <c r="C40" s="63"/>
    </row>
    <row r="41" spans="2:9" x14ac:dyDescent="0.55000000000000004">
      <c r="B41" s="2" t="str">
        <f>"Werkelijke huisvestingskosten voor deze groep in "&amp;lijsten!N5</f>
        <v>Werkelijke huisvestingskosten voor deze groep in 2024</v>
      </c>
      <c r="C41" s="63"/>
    </row>
    <row r="42" spans="2:9" x14ac:dyDescent="0.55000000000000004">
      <c r="B42" s="2" t="str">
        <f>"Werkelijke verzorgingskosten cliënten "&amp;lijsten!N5</f>
        <v>Werkelijke verzorgingskosten cliënten 2024</v>
      </c>
      <c r="C42" s="63"/>
    </row>
    <row r="43" spans="2:9" x14ac:dyDescent="0.55000000000000004">
      <c r="B43" s="2" t="str">
        <f>"Alle werkelijke overige kosten, inclusief (doorbelastingen) overhead "&amp;lijsten!N5</f>
        <v>Alle werkelijke overige kosten, inclusief (doorbelastingen) overhead 2024</v>
      </c>
      <c r="C43" s="63"/>
    </row>
    <row r="44" spans="2:9" x14ac:dyDescent="0.55000000000000004">
      <c r="B44" s="2" t="s">
        <v>103</v>
      </c>
      <c r="C44" s="64"/>
    </row>
    <row r="45" spans="2:9" x14ac:dyDescent="0.55000000000000004">
      <c r="B45" s="2" t="s">
        <v>106</v>
      </c>
      <c r="C45" s="21">
        <f>SUM(C39:C43)*C44</f>
        <v>0</v>
      </c>
    </row>
    <row r="46" spans="2:9" x14ac:dyDescent="0.55000000000000004">
      <c r="B46" s="5" t="s">
        <v>144</v>
      </c>
      <c r="C46" s="92" t="str">
        <f>IFERROR(SUM(C39:C43,C45)/C18,"")</f>
        <v/>
      </c>
    </row>
    <row r="47" spans="2:9" x14ac:dyDescent="0.55000000000000004">
      <c r="B47" s="6"/>
    </row>
    <row r="48" spans="2:9" ht="15.6" x14ac:dyDescent="0.6">
      <c r="B48" s="81" t="s">
        <v>38</v>
      </c>
      <c r="C48" s="73" t="str">
        <f>"euro pp"&amp;lijsten!N5</f>
        <v>euro pp2024</v>
      </c>
    </row>
    <row r="49" spans="2:3" x14ac:dyDescent="0.55000000000000004">
      <c r="B49" s="2" t="s">
        <v>167</v>
      </c>
      <c r="C49" s="21" t="str">
        <f>IFERROR((C39+C40)/(C35),"")</f>
        <v/>
      </c>
    </row>
    <row r="50" spans="2:3" x14ac:dyDescent="0.55000000000000004">
      <c r="B50" s="2" t="s">
        <v>107</v>
      </c>
      <c r="C50" s="21" t="str">
        <f>IFERROR(C41/C12,"")</f>
        <v/>
      </c>
    </row>
    <row r="51" spans="2:3" x14ac:dyDescent="0.55000000000000004">
      <c r="B51" s="2" t="s">
        <v>178</v>
      </c>
      <c r="C51" s="22" t="str">
        <f>IFERROR(C42/(C14*C20),"")</f>
        <v/>
      </c>
    </row>
    <row r="52" spans="2:3" x14ac:dyDescent="0.55000000000000004">
      <c r="B52" s="2" t="s">
        <v>108</v>
      </c>
      <c r="C52" s="21" t="str">
        <f>IFERROR(C43/C35,"")</f>
        <v/>
      </c>
    </row>
    <row r="55" spans="2:3" x14ac:dyDescent="0.55000000000000004">
      <c r="B55" s="78" t="s">
        <v>177</v>
      </c>
    </row>
    <row r="56" spans="2:3" ht="14.4" customHeight="1" x14ac:dyDescent="0.55000000000000004">
      <c r="B56" s="137" t="s">
        <v>41</v>
      </c>
      <c r="C56" s="137"/>
    </row>
    <row r="57" spans="2:3" x14ac:dyDescent="0.55000000000000004">
      <c r="B57" s="137"/>
      <c r="C57" s="137"/>
    </row>
    <row r="58" spans="2:3" x14ac:dyDescent="0.55000000000000004">
      <c r="B58" s="79" t="s">
        <v>145</v>
      </c>
    </row>
    <row r="59" spans="2:3" x14ac:dyDescent="0.55000000000000004">
      <c r="B59" s="80" t="s">
        <v>146</v>
      </c>
    </row>
    <row r="60" spans="2:3" x14ac:dyDescent="0.55000000000000004">
      <c r="B60" s="80" t="s">
        <v>147</v>
      </c>
    </row>
    <row r="61" spans="2:3" x14ac:dyDescent="0.55000000000000004">
      <c r="B61" s="80" t="s">
        <v>148</v>
      </c>
    </row>
    <row r="62" spans="2:3" x14ac:dyDescent="0.55000000000000004">
      <c r="B62" s="80" t="s">
        <v>149</v>
      </c>
    </row>
    <row r="63" spans="2:3" x14ac:dyDescent="0.55000000000000004">
      <c r="B63" s="80" t="s">
        <v>150</v>
      </c>
    </row>
    <row r="64" spans="2:3" x14ac:dyDescent="0.55000000000000004">
      <c r="B64" s="79" t="s">
        <v>151</v>
      </c>
    </row>
    <row r="65" spans="2:2" x14ac:dyDescent="0.55000000000000004">
      <c r="B65" s="80" t="s">
        <v>152</v>
      </c>
    </row>
    <row r="66" spans="2:2" x14ac:dyDescent="0.55000000000000004">
      <c r="B66" s="80" t="s">
        <v>153</v>
      </c>
    </row>
    <row r="67" spans="2:2" x14ac:dyDescent="0.55000000000000004">
      <c r="B67" s="80" t="s">
        <v>154</v>
      </c>
    </row>
    <row r="68" spans="2:2" x14ac:dyDescent="0.55000000000000004">
      <c r="B68" s="80" t="s">
        <v>155</v>
      </c>
    </row>
    <row r="69" spans="2:2" x14ac:dyDescent="0.55000000000000004">
      <c r="B69" s="80" t="s">
        <v>156</v>
      </c>
    </row>
    <row r="70" spans="2:2" x14ac:dyDescent="0.55000000000000004">
      <c r="B70" s="80" t="s">
        <v>157</v>
      </c>
    </row>
    <row r="71" spans="2:2" x14ac:dyDescent="0.55000000000000004">
      <c r="B71" s="80" t="s">
        <v>158</v>
      </c>
    </row>
    <row r="73" spans="2:2" x14ac:dyDescent="0.55000000000000004">
      <c r="B73" s="78" t="s">
        <v>160</v>
      </c>
    </row>
    <row r="74" spans="2:2" x14ac:dyDescent="0.55000000000000004">
      <c r="B74" s="78" t="s">
        <v>161</v>
      </c>
    </row>
  </sheetData>
  <sheetProtection algorithmName="SHA-512" hashValue="gzIR5ji3Inlrd+OiUbH3VI9k/jVwnoYc8cpaTiQ0FZrd/UXxE+lPF07Bifjjiyjw2Mqf04Z33Xu29iL+5BV5fA==" saltValue="cuNI2WSyym1QsX7GgAGpEQ==" spinCount="100000" sheet="1" objects="1" scenarios="1" formatColumns="0" selectLockedCells="1"/>
  <mergeCells count="3">
    <mergeCell ref="E2:I4"/>
    <mergeCell ref="B56:C57"/>
    <mergeCell ref="E35:I36"/>
  </mergeCells>
  <conditionalFormatting sqref="C3:C5 C7:C10 C12:C13 C15:C17">
    <cfRule type="expression" dxfId="11" priority="6">
      <formula>C3&lt;&gt;""</formula>
    </cfRule>
  </conditionalFormatting>
  <conditionalFormatting sqref="C22:C24">
    <cfRule type="expression" dxfId="10" priority="5">
      <formula>C22&lt;&gt;""</formula>
    </cfRule>
  </conditionalFormatting>
  <conditionalFormatting sqref="C26:C27">
    <cfRule type="expression" dxfId="9" priority="4">
      <formula>C26&lt;&gt;""</formula>
    </cfRule>
  </conditionalFormatting>
  <conditionalFormatting sqref="C29:C33">
    <cfRule type="expression" dxfId="8" priority="1">
      <formula>C29&lt;&gt;""</formula>
    </cfRule>
  </conditionalFormatting>
  <conditionalFormatting sqref="C35">
    <cfRule type="expression" dxfId="7" priority="3">
      <formula>C35&lt;&gt;""</formula>
    </cfRule>
  </conditionalFormatting>
  <conditionalFormatting sqref="C39:C44">
    <cfRule type="expression" dxfId="6" priority="2">
      <formula>C39&lt;&gt;""</formula>
    </cfRule>
  </conditionalFormatting>
  <dataValidations count="5">
    <dataValidation allowBlank="1" showInputMessage="1" showErrorMessage="1" sqref="C16" xr:uid="{D173F5B8-F9CA-4F50-917F-B01CA844EA66}"/>
    <dataValidation type="list" allowBlank="1" showInputMessage="1" showErrorMessage="1" sqref="C12 C15" xr:uid="{BD586495-15A8-480D-BA4B-FD498F3288D5}">
      <formula1>groep</formula1>
    </dataValidation>
    <dataValidation type="list" allowBlank="1" showInputMessage="1" showErrorMessage="1" sqref="C4" xr:uid="{34E7241F-BC39-4687-A3BF-A97DDA012CA1}">
      <formula1>product</formula1>
    </dataValidation>
    <dataValidation type="list" allowBlank="1" showInputMessage="1" showErrorMessage="1" sqref="C9" xr:uid="{321723FF-2AFA-497A-8207-441C992818E2}">
      <formula1>tarief</formula1>
    </dataValidation>
    <dataValidation type="list" allowBlank="1" showInputMessage="1" showErrorMessage="1" sqref="C8" xr:uid="{C1FBF0EA-FAA5-4643-958B-E60DB012CFCA}">
      <formula1>uur</formula1>
    </dataValidation>
  </dataValidations>
  <pageMargins left="0.70866141732283472" right="0.70866141732283472" top="0.74803149606299213" bottom="0.74803149606299213" header="0.31496062992125984" footer="0.31496062992125984"/>
  <pageSetup paperSize="9" scale="93" orientation="landscape" horizontalDpi="4294967295" verticalDpi="4294967295" r:id="rId1"/>
  <rowBreaks count="1" manualBreakCount="1">
    <brk id="33" min="1" max="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2A6DB-0F9E-4DEE-9D85-B436AA141574}">
  <sheetPr codeName="Blad19"/>
  <dimension ref="B2:I74"/>
  <sheetViews>
    <sheetView showGridLines="0" showRowColHeaders="0" showZeros="0" zoomScaleNormal="100" workbookViewId="0">
      <selection activeCell="C3" sqref="C3"/>
    </sheetView>
  </sheetViews>
  <sheetFormatPr defaultColWidth="9.15625" defaultRowHeight="14.4" x14ac:dyDescent="0.55000000000000004"/>
  <cols>
    <col min="1" max="1" width="2.26171875" customWidth="1"/>
    <col min="2" max="2" width="105.62890625" customWidth="1"/>
    <col min="3" max="3" width="38.47265625" customWidth="1"/>
    <col min="4" max="4" width="2.47265625" customWidth="1"/>
    <col min="5" max="5" width="9.15625" customWidth="1"/>
  </cols>
  <sheetData>
    <row r="2" spans="2:9" ht="15.6" customHeight="1" x14ac:dyDescent="0.6">
      <c r="B2" s="82" t="s">
        <v>191</v>
      </c>
      <c r="C2" s="83" t="s">
        <v>197</v>
      </c>
      <c r="E2" s="135" t="s">
        <v>139</v>
      </c>
      <c r="F2" s="135"/>
      <c r="G2" s="135"/>
      <c r="H2" s="135"/>
      <c r="I2" s="135"/>
    </row>
    <row r="3" spans="2:9" ht="14.4" customHeight="1" x14ac:dyDescent="0.55000000000000004">
      <c r="B3" s="17" t="s">
        <v>128</v>
      </c>
      <c r="C3" s="65"/>
      <c r="E3" s="135"/>
      <c r="F3" s="135"/>
      <c r="G3" s="135"/>
      <c r="H3" s="135"/>
      <c r="I3" s="135"/>
    </row>
    <row r="4" spans="2:9" ht="15.75" customHeight="1" x14ac:dyDescent="0.55000000000000004">
      <c r="B4" s="17" t="s">
        <v>129</v>
      </c>
      <c r="C4" s="66"/>
      <c r="E4" s="135"/>
      <c r="F4" s="135"/>
      <c r="G4" s="135"/>
      <c r="H4" s="135"/>
      <c r="I4" s="135"/>
    </row>
    <row r="5" spans="2:9" ht="31.8" customHeight="1" x14ac:dyDescent="0.55000000000000004">
      <c r="B5" s="17" t="s">
        <v>234</v>
      </c>
      <c r="C5" s="66"/>
      <c r="E5" s="93"/>
      <c r="F5" s="93"/>
      <c r="G5" s="93"/>
      <c r="H5" s="93"/>
      <c r="I5" s="93"/>
    </row>
    <row r="6" spans="2:9" ht="15.75" customHeight="1" x14ac:dyDescent="0.6">
      <c r="B6" s="82" t="s">
        <v>231</v>
      </c>
      <c r="C6" s="83"/>
      <c r="E6" s="93"/>
      <c r="F6" s="93"/>
      <c r="G6" s="93"/>
      <c r="H6" s="93"/>
      <c r="I6" s="93"/>
    </row>
    <row r="7" spans="2:9" ht="15.75" customHeight="1" x14ac:dyDescent="0.55000000000000004">
      <c r="B7" s="42" t="s">
        <v>196</v>
      </c>
      <c r="C7" s="65"/>
      <c r="D7" s="90"/>
      <c r="E7" s="53"/>
      <c r="F7" s="89"/>
      <c r="G7" s="89"/>
      <c r="H7" s="89"/>
      <c r="I7" s="89"/>
    </row>
    <row r="8" spans="2:9" ht="15.75" hidden="1" customHeight="1" x14ac:dyDescent="0.55000000000000004">
      <c r="B8" s="42" t="s">
        <v>102</v>
      </c>
      <c r="C8" s="65"/>
    </row>
    <row r="9" spans="2:9" x14ac:dyDescent="0.55000000000000004">
      <c r="B9" s="17" t="str">
        <f>"Was dit gemiddelde tarief voor "&amp;lijsten!N4&amp;"-"&amp;C8&amp;"tarief "&amp;lijsten!N5+1&amp;" voor deze groep kostendekkend?"</f>
        <v>Was dit gemiddelde tarief voor cliënten uit zorgregio MIJOV-tarief 2025 voor deze groep kostendekkend?</v>
      </c>
      <c r="C9" s="67"/>
    </row>
    <row r="10" spans="2:9" ht="15.75" customHeight="1" x14ac:dyDescent="0.55000000000000004">
      <c r="B10" s="17" t="s">
        <v>195</v>
      </c>
      <c r="C10" s="65"/>
      <c r="D10" s="90" t="s">
        <v>180</v>
      </c>
      <c r="E10" t="s">
        <v>188</v>
      </c>
    </row>
    <row r="11" spans="2:9" ht="15.75" customHeight="1" x14ac:dyDescent="0.6">
      <c r="B11" s="82" t="s">
        <v>232</v>
      </c>
      <c r="C11" s="83"/>
      <c r="D11" s="90"/>
    </row>
    <row r="12" spans="2:9" x14ac:dyDescent="0.55000000000000004">
      <c r="B12" s="17" t="str">
        <f>"Gemiddeld aantal gepland aanwezige clïënten (alle cliënten, niet alleen de "&amp;lijsten!N4&amp;") per openingsdag in "&amp;lijsten!N5</f>
        <v>Gemiddeld aantal gepland aanwezige clïënten (alle cliënten, niet alleen de cliënten uit zorgregio MIJOV) per openingsdag in 2024</v>
      </c>
      <c r="C12" s="68"/>
    </row>
    <row r="13" spans="2:9" ht="15" customHeight="1" x14ac:dyDescent="0.55000000000000004">
      <c r="B13" s="17" t="s">
        <v>198</v>
      </c>
      <c r="C13" s="69"/>
    </row>
    <row r="14" spans="2:9" x14ac:dyDescent="0.55000000000000004">
      <c r="B14" s="17" t="s">
        <v>199</v>
      </c>
      <c r="C14" s="51">
        <f>C12*C13</f>
        <v>0</v>
      </c>
    </row>
    <row r="15" spans="2:9" x14ac:dyDescent="0.55000000000000004">
      <c r="B15" s="17" t="s">
        <v>200</v>
      </c>
      <c r="C15" s="68"/>
    </row>
    <row r="16" spans="2:9" x14ac:dyDescent="0.55000000000000004">
      <c r="B16" s="17" t="s">
        <v>201</v>
      </c>
      <c r="C16" s="68"/>
    </row>
    <row r="17" spans="2:5" ht="15" customHeight="1" x14ac:dyDescent="0.55000000000000004">
      <c r="B17" s="17" t="s">
        <v>202</v>
      </c>
      <c r="C17" s="70"/>
    </row>
    <row r="18" spans="2:5" ht="15" customHeight="1" x14ac:dyDescent="0.55000000000000004">
      <c r="B18" s="17" t="str">
        <f>"Productie "&amp;lijsten!N5&amp;" in 'cliënturen' (wordt automatisch gevuld!)"</f>
        <v>Productie 2024 in 'cliënturen' (wordt automatisch gevuld!)</v>
      </c>
      <c r="C18" s="20">
        <f>C17*C14</f>
        <v>0</v>
      </c>
    </row>
    <row r="19" spans="2:5" ht="15" customHeight="1" x14ac:dyDescent="0.55000000000000004">
      <c r="B19" s="17" t="s">
        <v>5</v>
      </c>
      <c r="C19" s="18">
        <f>IFERROR(C17/C16,0)</f>
        <v>0</v>
      </c>
    </row>
    <row r="20" spans="2:5" ht="15" customHeight="1" x14ac:dyDescent="0.55000000000000004">
      <c r="B20" s="17" t="s">
        <v>6</v>
      </c>
      <c r="C20" s="19">
        <f>IFERROR((C17/C16*C15),0)</f>
        <v>0</v>
      </c>
    </row>
    <row r="21" spans="2:5" ht="15" customHeight="1" x14ac:dyDescent="0.6">
      <c r="B21" s="82" t="s">
        <v>233</v>
      </c>
      <c r="C21" s="83"/>
    </row>
    <row r="22" spans="2:5" ht="15" customHeight="1" x14ac:dyDescent="0.55000000000000004">
      <c r="B22" s="17" t="str">
        <f>"Netto roosteruren groepsbegeleiders* op de groep tijdens de "&amp;TEXT(C17,"0.000")&amp;" openingsuren. Altijd 2 begeleiders? Openingsuren x2"</f>
        <v>Netto roosteruren groepsbegeleiders* op de groep tijdens de 0.000 openingsuren. Altijd 2 begeleiders? Openingsuren x2</v>
      </c>
      <c r="C22" s="70"/>
      <c r="D22" s="90" t="s">
        <v>180</v>
      </c>
      <c r="E22" s="44" t="s">
        <v>159</v>
      </c>
    </row>
    <row r="23" spans="2:5" ht="15" customHeight="1" x14ac:dyDescent="0.55000000000000004">
      <c r="B23" s="17" t="s">
        <v>176</v>
      </c>
      <c r="C23" s="51" t="str">
        <f>IFERROR(C12/(C22/C17),"")</f>
        <v/>
      </c>
    </row>
    <row r="24" spans="2:5" ht="15" customHeight="1" x14ac:dyDescent="0.55000000000000004">
      <c r="B24" s="17" t="s">
        <v>133</v>
      </c>
      <c r="C24" s="71"/>
    </row>
    <row r="25" spans="2:5" ht="15" customHeight="1" x14ac:dyDescent="0.55000000000000004">
      <c r="B25" s="42" t="s">
        <v>134</v>
      </c>
      <c r="C25" s="20">
        <f>C24*C20</f>
        <v>0</v>
      </c>
    </row>
    <row r="26" spans="2:5" ht="15" customHeight="1" x14ac:dyDescent="0.55000000000000004">
      <c r="B26" s="42" t="s">
        <v>203</v>
      </c>
      <c r="C26" s="70"/>
      <c r="D26" s="90" t="s">
        <v>180</v>
      </c>
      <c r="E26" s="53" t="s">
        <v>135</v>
      </c>
    </row>
    <row r="27" spans="2:5" ht="15" customHeight="1" x14ac:dyDescent="0.55000000000000004">
      <c r="B27" s="17" t="s">
        <v>165</v>
      </c>
      <c r="C27" s="69"/>
    </row>
    <row r="28" spans="2:5" ht="15" customHeight="1" x14ac:dyDescent="0.55000000000000004">
      <c r="B28" s="17" t="s">
        <v>166</v>
      </c>
      <c r="C28" s="23" t="str">
        <f>IF(C27&lt;&gt;"",100%-C27,"")</f>
        <v/>
      </c>
    </row>
    <row r="29" spans="2:5" ht="15" customHeight="1" x14ac:dyDescent="0.55000000000000004">
      <c r="B29" s="17" t="str">
        <f>"Feitelijk gewogen gemiddelde bruto maandsalaris van de groepsbegeleiders van deze groep (euro's per fte) prijspeil november 2025 "</f>
        <v xml:space="preserve">Feitelijk gewogen gemiddelde bruto maandsalaris van de groepsbegeleiders van deze groep (euro's per fte) prijspeil november 2025 </v>
      </c>
      <c r="C29" s="63"/>
      <c r="D29" s="90" t="s">
        <v>180</v>
      </c>
      <c r="E29" t="s">
        <v>190</v>
      </c>
    </row>
    <row r="30" spans="2:5" ht="15" customHeight="1" x14ac:dyDescent="0.55000000000000004">
      <c r="B30" s="17" t="s">
        <v>204</v>
      </c>
      <c r="C30" s="69"/>
      <c r="D30" s="90"/>
    </row>
    <row r="31" spans="2:5" ht="15" customHeight="1" x14ac:dyDescent="0.55000000000000004">
      <c r="B31" s="17" t="s">
        <v>189</v>
      </c>
      <c r="C31" s="91"/>
      <c r="D31" s="90" t="s">
        <v>180</v>
      </c>
      <c r="E31" t="s">
        <v>190</v>
      </c>
    </row>
    <row r="32" spans="2:5" x14ac:dyDescent="0.55000000000000004">
      <c r="B32" s="17" t="str">
        <f>"Hoeveel uur (individuele of groeps-)behandeling per cliënt per week levert u voor het gemiddelde MIJOV-tarief van "&amp;TEXT(C7,"€0,00")</f>
        <v>Hoeveel uur (individuele of groeps-)behandeling per cliënt per week levert u voor het gemiddelde MIJOV-tarief van €0,00</v>
      </c>
      <c r="C32" s="102"/>
      <c r="D32" s="90" t="s">
        <v>180</v>
      </c>
      <c r="E32" t="s">
        <v>253</v>
      </c>
    </row>
    <row r="33" spans="2:9" ht="15" customHeight="1" x14ac:dyDescent="0.55000000000000004">
      <c r="B33" s="17" t="s">
        <v>252</v>
      </c>
      <c r="C33" s="101"/>
      <c r="D33" s="90"/>
    </row>
    <row r="34" spans="2:9" x14ac:dyDescent="0.55000000000000004">
      <c r="B34" s="17" t="s">
        <v>181</v>
      </c>
      <c r="C34" s="52" t="str">
        <f>IFERROR(C22/C17/C14,"")</f>
        <v/>
      </c>
      <c r="F34" s="4"/>
    </row>
    <row r="35" spans="2:9" x14ac:dyDescent="0.55000000000000004">
      <c r="B35" s="17" t="s">
        <v>143</v>
      </c>
      <c r="C35" s="18" t="str">
        <f>IFERROR((C22+C25)/C26,"")</f>
        <v/>
      </c>
      <c r="D35" s="90" t="s">
        <v>180</v>
      </c>
      <c r="E35" s="112" t="str">
        <f>IF(C35&lt;&gt;"","Klopt dit aantal fte met jullie administratie? Zo niet, check de roosteren en inroosterbare uren","")</f>
        <v/>
      </c>
      <c r="F35" s="112"/>
      <c r="G35" s="112"/>
      <c r="H35" s="112"/>
      <c r="I35" s="112"/>
    </row>
    <row r="36" spans="2:9" x14ac:dyDescent="0.55000000000000004">
      <c r="B36" s="41"/>
      <c r="E36" s="112"/>
      <c r="F36" s="112"/>
      <c r="G36" s="112"/>
      <c r="H36" s="112"/>
      <c r="I36" s="112"/>
    </row>
    <row r="38" spans="2:9" ht="15.6" x14ac:dyDescent="0.6">
      <c r="B38" s="81" t="str">
        <f>"Totale kosten "&amp;lijsten!N5&amp;" voor de gehele groep van "&amp;TEXT(C12,"0,0")&amp;" plaatsen "&amp;LOWER(C4)</f>
        <v xml:space="preserve">Totale kosten 2024 voor de gehele groep van 0,0 plaatsen </v>
      </c>
      <c r="C38" s="74" t="str">
        <f>"euro per jaar ("&amp;lijsten!N5&amp;")"</f>
        <v>euro per jaar (2024)</v>
      </c>
    </row>
    <row r="39" spans="2:9" x14ac:dyDescent="0.55000000000000004">
      <c r="B39" s="2" t="str">
        <f>IFERROR("Werkelijke loonkosten**** voor de totaal "&amp;TEXT((C35+#REF!),"0,0")&amp;" fte groepsbegeleiders in "&amp;lijsten!N5,"Werkelijke loonkosten van de groepsbegeleiders")</f>
        <v>Werkelijke loonkosten van de groepsbegeleiders</v>
      </c>
      <c r="C39" s="63"/>
    </row>
    <row r="40" spans="2:9" x14ac:dyDescent="0.55000000000000004">
      <c r="B40" s="2" t="s">
        <v>179</v>
      </c>
      <c r="C40" s="63"/>
    </row>
    <row r="41" spans="2:9" x14ac:dyDescent="0.55000000000000004">
      <c r="B41" s="2" t="str">
        <f>"Werkelijke huisvestingskosten voor deze groep in "&amp;lijsten!N5</f>
        <v>Werkelijke huisvestingskosten voor deze groep in 2024</v>
      </c>
      <c r="C41" s="63"/>
    </row>
    <row r="42" spans="2:9" x14ac:dyDescent="0.55000000000000004">
      <c r="B42" s="2" t="str">
        <f>"Werkelijke verzorgingskosten cliënten "&amp;lijsten!N5</f>
        <v>Werkelijke verzorgingskosten cliënten 2024</v>
      </c>
      <c r="C42" s="63"/>
    </row>
    <row r="43" spans="2:9" x14ac:dyDescent="0.55000000000000004">
      <c r="B43" s="2" t="str">
        <f>"Alle werkelijke overige kosten, inclusief (doorbelastingen) overhead "&amp;lijsten!N5</f>
        <v>Alle werkelijke overige kosten, inclusief (doorbelastingen) overhead 2024</v>
      </c>
      <c r="C43" s="63"/>
    </row>
    <row r="44" spans="2:9" x14ac:dyDescent="0.55000000000000004">
      <c r="B44" s="2" t="s">
        <v>103</v>
      </c>
      <c r="C44" s="64"/>
    </row>
    <row r="45" spans="2:9" x14ac:dyDescent="0.55000000000000004">
      <c r="B45" s="2" t="s">
        <v>106</v>
      </c>
      <c r="C45" s="21">
        <f>SUM(C39:C43)*C44</f>
        <v>0</v>
      </c>
    </row>
    <row r="46" spans="2:9" x14ac:dyDescent="0.55000000000000004">
      <c r="B46" s="5" t="s">
        <v>144</v>
      </c>
      <c r="C46" s="92" t="str">
        <f>IFERROR(SUM(C39:C43,C45)/C18,"")</f>
        <v/>
      </c>
    </row>
    <row r="47" spans="2:9" x14ac:dyDescent="0.55000000000000004">
      <c r="B47" s="6"/>
    </row>
    <row r="48" spans="2:9" ht="15.6" x14ac:dyDescent="0.6">
      <c r="B48" s="81" t="s">
        <v>38</v>
      </c>
      <c r="C48" s="73" t="str">
        <f>"euro pp"&amp;lijsten!N5</f>
        <v>euro pp2024</v>
      </c>
    </row>
    <row r="49" spans="2:3" x14ac:dyDescent="0.55000000000000004">
      <c r="B49" s="2" t="s">
        <v>167</v>
      </c>
      <c r="C49" s="21" t="str">
        <f>IFERROR((C39+C40)/(C35),"")</f>
        <v/>
      </c>
    </row>
    <row r="50" spans="2:3" x14ac:dyDescent="0.55000000000000004">
      <c r="B50" s="2" t="s">
        <v>107</v>
      </c>
      <c r="C50" s="21" t="str">
        <f>IFERROR(C41/C12,"")</f>
        <v/>
      </c>
    </row>
    <row r="51" spans="2:3" x14ac:dyDescent="0.55000000000000004">
      <c r="B51" s="2" t="s">
        <v>178</v>
      </c>
      <c r="C51" s="22" t="str">
        <f>IFERROR(C42/(C14*C20),"")</f>
        <v/>
      </c>
    </row>
    <row r="52" spans="2:3" x14ac:dyDescent="0.55000000000000004">
      <c r="B52" s="2" t="s">
        <v>108</v>
      </c>
      <c r="C52" s="21" t="str">
        <f>IFERROR(C43/C35,"")</f>
        <v/>
      </c>
    </row>
    <row r="55" spans="2:3" x14ac:dyDescent="0.55000000000000004">
      <c r="B55" s="78" t="s">
        <v>177</v>
      </c>
    </row>
    <row r="56" spans="2:3" ht="14.4" customHeight="1" x14ac:dyDescent="0.55000000000000004">
      <c r="B56" s="137" t="s">
        <v>41</v>
      </c>
      <c r="C56" s="137"/>
    </row>
    <row r="57" spans="2:3" x14ac:dyDescent="0.55000000000000004">
      <c r="B57" s="137"/>
      <c r="C57" s="137"/>
    </row>
    <row r="58" spans="2:3" x14ac:dyDescent="0.55000000000000004">
      <c r="B58" s="79" t="s">
        <v>145</v>
      </c>
    </row>
    <row r="59" spans="2:3" x14ac:dyDescent="0.55000000000000004">
      <c r="B59" s="80" t="s">
        <v>146</v>
      </c>
    </row>
    <row r="60" spans="2:3" x14ac:dyDescent="0.55000000000000004">
      <c r="B60" s="80" t="s">
        <v>147</v>
      </c>
    </row>
    <row r="61" spans="2:3" x14ac:dyDescent="0.55000000000000004">
      <c r="B61" s="80" t="s">
        <v>148</v>
      </c>
    </row>
    <row r="62" spans="2:3" x14ac:dyDescent="0.55000000000000004">
      <c r="B62" s="80" t="s">
        <v>149</v>
      </c>
    </row>
    <row r="63" spans="2:3" x14ac:dyDescent="0.55000000000000004">
      <c r="B63" s="80" t="s">
        <v>150</v>
      </c>
    </row>
    <row r="64" spans="2:3" x14ac:dyDescent="0.55000000000000004">
      <c r="B64" s="79" t="s">
        <v>151</v>
      </c>
    </row>
    <row r="65" spans="2:2" x14ac:dyDescent="0.55000000000000004">
      <c r="B65" s="80" t="s">
        <v>152</v>
      </c>
    </row>
    <row r="66" spans="2:2" x14ac:dyDescent="0.55000000000000004">
      <c r="B66" s="80" t="s">
        <v>153</v>
      </c>
    </row>
    <row r="67" spans="2:2" x14ac:dyDescent="0.55000000000000004">
      <c r="B67" s="80" t="s">
        <v>154</v>
      </c>
    </row>
    <row r="68" spans="2:2" x14ac:dyDescent="0.55000000000000004">
      <c r="B68" s="80" t="s">
        <v>155</v>
      </c>
    </row>
    <row r="69" spans="2:2" x14ac:dyDescent="0.55000000000000004">
      <c r="B69" s="80" t="s">
        <v>156</v>
      </c>
    </row>
    <row r="70" spans="2:2" x14ac:dyDescent="0.55000000000000004">
      <c r="B70" s="80" t="s">
        <v>157</v>
      </c>
    </row>
    <row r="71" spans="2:2" x14ac:dyDescent="0.55000000000000004">
      <c r="B71" s="80" t="s">
        <v>158</v>
      </c>
    </row>
    <row r="73" spans="2:2" x14ac:dyDescent="0.55000000000000004">
      <c r="B73" s="78" t="s">
        <v>160</v>
      </c>
    </row>
    <row r="74" spans="2:2" x14ac:dyDescent="0.55000000000000004">
      <c r="B74" s="78" t="s">
        <v>161</v>
      </c>
    </row>
  </sheetData>
  <sheetProtection algorithmName="SHA-512" hashValue="Y83QSvBs0M9rznftqONgjqPHgiIdKVEo6mReKPSvPAQn0ndUf2Ld3XH99Jmw7DJvw84D2WO+NdIUPC7ymcLrBA==" saltValue="/jcHGPaNiD1xgNi163FIKA==" spinCount="100000" sheet="1" objects="1" scenarios="1" formatColumns="0" selectLockedCells="1"/>
  <mergeCells count="3">
    <mergeCell ref="E2:I4"/>
    <mergeCell ref="B56:C57"/>
    <mergeCell ref="E35:I36"/>
  </mergeCells>
  <conditionalFormatting sqref="C3:C5 C7:C10 C12:C13 C15:C17">
    <cfRule type="expression" dxfId="5" priority="6">
      <formula>C3&lt;&gt;""</formula>
    </cfRule>
  </conditionalFormatting>
  <conditionalFormatting sqref="C22:C24">
    <cfRule type="expression" dxfId="4" priority="5">
      <formula>C22&lt;&gt;""</formula>
    </cfRule>
  </conditionalFormatting>
  <conditionalFormatting sqref="C26:C27">
    <cfRule type="expression" dxfId="3" priority="4">
      <formula>C26&lt;&gt;""</formula>
    </cfRule>
  </conditionalFormatting>
  <conditionalFormatting sqref="C29:C33">
    <cfRule type="expression" dxfId="2" priority="1">
      <formula>C29&lt;&gt;""</formula>
    </cfRule>
  </conditionalFormatting>
  <conditionalFormatting sqref="C35">
    <cfRule type="expression" dxfId="1" priority="3">
      <formula>C35&lt;&gt;""</formula>
    </cfRule>
  </conditionalFormatting>
  <conditionalFormatting sqref="C39:C44">
    <cfRule type="expression" dxfId="0" priority="2">
      <formula>C39&lt;&gt;""</formula>
    </cfRule>
  </conditionalFormatting>
  <dataValidations count="5">
    <dataValidation allowBlank="1" showInputMessage="1" showErrorMessage="1" sqref="C16" xr:uid="{D9CD4852-A63F-42D1-B939-DCB398032A93}"/>
    <dataValidation type="list" allowBlank="1" showInputMessage="1" showErrorMessage="1" sqref="C12 C15" xr:uid="{28BA2463-B514-446A-9453-297AE8E13A2F}">
      <formula1>groep</formula1>
    </dataValidation>
    <dataValidation type="list" allowBlank="1" showInputMessage="1" showErrorMessage="1" sqref="C4" xr:uid="{92480D15-F181-4AD8-9FAE-CAC0ECDA7C3A}">
      <formula1>product</formula1>
    </dataValidation>
    <dataValidation type="list" allowBlank="1" showInputMessage="1" showErrorMessage="1" sqref="C9" xr:uid="{D1887DE2-79DD-46AC-BEA8-E0717951B7FA}">
      <formula1>tarief</formula1>
    </dataValidation>
    <dataValidation type="list" allowBlank="1" showInputMessage="1" showErrorMessage="1" sqref="C8" xr:uid="{60582F40-EF3B-4AB6-941F-260E3B21BD72}">
      <formula1>uur</formula1>
    </dataValidation>
  </dataValidations>
  <pageMargins left="0.70866141732283472" right="0.70866141732283472" top="0.74803149606299213" bottom="0.74803149606299213" header="0.31496062992125984" footer="0.31496062992125984"/>
  <pageSetup paperSize="9" scale="93" orientation="landscape" horizontalDpi="4294967295" verticalDpi="4294967295" r:id="rId1"/>
  <rowBreaks count="1" manualBreakCount="1">
    <brk id="33" min="1"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1A162-F47D-4D59-9F2D-B3056E285FC5}">
  <sheetPr codeName="Blad6"/>
  <dimension ref="A1:N51"/>
  <sheetViews>
    <sheetView showGridLines="0" workbookViewId="0">
      <selection activeCell="E31" sqref="E31:N31"/>
    </sheetView>
  </sheetViews>
  <sheetFormatPr defaultRowHeight="14.4" x14ac:dyDescent="0.55000000000000004"/>
  <cols>
    <col min="5" max="5" width="10.15625" bestFit="1" customWidth="1"/>
    <col min="14" max="14" width="10.15625" bestFit="1" customWidth="1"/>
  </cols>
  <sheetData>
    <row r="1" spans="1:14" x14ac:dyDescent="0.55000000000000004">
      <c r="A1" s="10" t="s">
        <v>98</v>
      </c>
      <c r="B1" s="10" t="s">
        <v>99</v>
      </c>
      <c r="C1" s="10" t="s">
        <v>40</v>
      </c>
      <c r="D1" s="10" t="s">
        <v>112</v>
      </c>
      <c r="E1" s="10" t="s">
        <v>4</v>
      </c>
      <c r="F1" s="10" t="s">
        <v>16</v>
      </c>
      <c r="G1" s="10" t="s">
        <v>20</v>
      </c>
      <c r="H1" s="10" t="s">
        <v>22</v>
      </c>
      <c r="I1" s="10" t="s">
        <v>25</v>
      </c>
      <c r="J1" s="10" t="s">
        <v>29</v>
      </c>
      <c r="K1" s="10" t="s">
        <v>32</v>
      </c>
      <c r="L1" s="10" t="s">
        <v>33</v>
      </c>
      <c r="M1" s="10" t="s">
        <v>34</v>
      </c>
      <c r="N1" s="10" t="s">
        <v>35</v>
      </c>
    </row>
    <row r="2" spans="1:14" x14ac:dyDescent="0.55000000000000004">
      <c r="A2" s="14">
        <f>'2. Instellingsgegevens'!C6</f>
        <v>0</v>
      </c>
      <c r="B2" s="26">
        <f>'3. Overheadkosten'!C8</f>
        <v>0</v>
      </c>
      <c r="C2" s="39">
        <f>'4. Overige opslagen'!C5</f>
        <v>0</v>
      </c>
      <c r="D2" s="58">
        <f>'5. Vervoer'!D6</f>
        <v>0</v>
      </c>
      <c r="E2" s="65">
        <f ca="1">INDIRECT("'"&amp;E$1&amp;"'!"&amp;ADDRESS(ROW('Groep 1'!$C3),COLUMN('Groep 1'!$C3),4))</f>
        <v>0</v>
      </c>
      <c r="F2" s="65">
        <f ca="1">INDIRECT("'"&amp;F$1&amp;"'!"&amp;ADDRESS(ROW('Groep 1'!$C3),COLUMN('Groep 1'!$C3),4))</f>
        <v>0</v>
      </c>
      <c r="G2" s="65">
        <f ca="1">INDIRECT("'"&amp;G$1&amp;"'!"&amp;ADDRESS(ROW('Groep 1'!$C3),COLUMN('Groep 1'!$C3),4))</f>
        <v>0</v>
      </c>
      <c r="H2" s="65">
        <f ca="1">INDIRECT("'"&amp;H$1&amp;"'!"&amp;ADDRESS(ROW('Groep 1'!$C3),COLUMN('Groep 1'!$C3),4))</f>
        <v>0</v>
      </c>
      <c r="I2" s="65">
        <f ca="1">INDIRECT("'"&amp;I$1&amp;"'!"&amp;ADDRESS(ROW('Groep 1'!$C3),COLUMN('Groep 1'!$C3),4))</f>
        <v>0</v>
      </c>
      <c r="J2" s="65">
        <f ca="1">INDIRECT("'"&amp;J$1&amp;"'!"&amp;ADDRESS(ROW('Groep 1'!$C3),COLUMN('Groep 1'!$C3),4))</f>
        <v>0</v>
      </c>
      <c r="K2" s="65">
        <f ca="1">INDIRECT("'"&amp;K$1&amp;"'!"&amp;ADDRESS(ROW('Groep 1'!$C3),COLUMN('Groep 1'!$C3),4))</f>
        <v>0</v>
      </c>
      <c r="L2" s="65">
        <f ca="1">INDIRECT("'"&amp;L$1&amp;"'!"&amp;ADDRESS(ROW('Groep 1'!$C3),COLUMN('Groep 1'!$C3),4))</f>
        <v>0</v>
      </c>
      <c r="M2" s="65">
        <f ca="1">INDIRECT("'"&amp;M$1&amp;"'!"&amp;ADDRESS(ROW('Groep 1'!$C3),COLUMN('Groep 1'!$C3),4))</f>
        <v>0</v>
      </c>
      <c r="N2" s="65">
        <f ca="1">INDIRECT("'"&amp;N$1&amp;"'!"&amp;ADDRESS(ROW('Groep 1'!$C3),COLUMN('Groep 1'!$C3),4))</f>
        <v>0</v>
      </c>
    </row>
    <row r="3" spans="1:14" x14ac:dyDescent="0.55000000000000004">
      <c r="A3" s="14">
        <f>'2. Instellingsgegevens'!C7</f>
        <v>0</v>
      </c>
      <c r="B3" s="26">
        <f>'3. Overheadkosten'!C9</f>
        <v>0</v>
      </c>
      <c r="C3" s="39">
        <f>'4. Overige opslagen'!C6</f>
        <v>0</v>
      </c>
      <c r="D3" s="96">
        <f>'5. Vervoer'!D7</f>
        <v>0</v>
      </c>
      <c r="E3" s="66">
        <f ca="1">INDIRECT("'"&amp;E$1&amp;"'!"&amp;ADDRESS(ROW('Groep 1'!$C4),COLUMN('Groep 1'!$C4),4))</f>
        <v>0</v>
      </c>
      <c r="F3" s="66">
        <f ca="1">INDIRECT("'"&amp;F$1&amp;"'!"&amp;ADDRESS(ROW('Groep 1'!$C4),COLUMN('Groep 1'!$C4),4))</f>
        <v>0</v>
      </c>
      <c r="G3" s="66">
        <f ca="1">INDIRECT("'"&amp;G$1&amp;"'!"&amp;ADDRESS(ROW('Groep 1'!$C4),COLUMN('Groep 1'!$C4),4))</f>
        <v>0</v>
      </c>
      <c r="H3" s="66">
        <f ca="1">INDIRECT("'"&amp;H$1&amp;"'!"&amp;ADDRESS(ROW('Groep 1'!$C4),COLUMN('Groep 1'!$C4),4))</f>
        <v>0</v>
      </c>
      <c r="I3" s="66">
        <f ca="1">INDIRECT("'"&amp;I$1&amp;"'!"&amp;ADDRESS(ROW('Groep 1'!$C4),COLUMN('Groep 1'!$C4),4))</f>
        <v>0</v>
      </c>
      <c r="J3" s="66">
        <f ca="1">INDIRECT("'"&amp;J$1&amp;"'!"&amp;ADDRESS(ROW('Groep 1'!$C4),COLUMN('Groep 1'!$C4),4))</f>
        <v>0</v>
      </c>
      <c r="K3" s="66">
        <f ca="1">INDIRECT("'"&amp;K$1&amp;"'!"&amp;ADDRESS(ROW('Groep 1'!$C4),COLUMN('Groep 1'!$C4),4))</f>
        <v>0</v>
      </c>
      <c r="L3" s="66">
        <f ca="1">INDIRECT("'"&amp;L$1&amp;"'!"&amp;ADDRESS(ROW('Groep 1'!$C4),COLUMN('Groep 1'!$C4),4))</f>
        <v>0</v>
      </c>
      <c r="M3" s="66">
        <f ca="1">INDIRECT("'"&amp;M$1&amp;"'!"&amp;ADDRESS(ROW('Groep 1'!$C4),COLUMN('Groep 1'!$C4),4))</f>
        <v>0</v>
      </c>
      <c r="N3" s="66">
        <f ca="1">INDIRECT("'"&amp;N$1&amp;"'!"&amp;ADDRESS(ROW('Groep 1'!$C4),COLUMN('Groep 1'!$C4),4))</f>
        <v>0</v>
      </c>
    </row>
    <row r="4" spans="1:14" x14ac:dyDescent="0.55000000000000004">
      <c r="A4" s="14">
        <f>'2. Instellingsgegevens'!C8</f>
        <v>0</v>
      </c>
      <c r="B4" s="26">
        <f>'3. Overheadkosten'!C10</f>
        <v>0</v>
      </c>
      <c r="C4" s="39">
        <f>'4. Overige opslagen'!C7</f>
        <v>0</v>
      </c>
      <c r="D4" s="46">
        <f>'5. Vervoer'!D12</f>
        <v>0</v>
      </c>
      <c r="E4" s="66">
        <f ca="1">INDIRECT("'"&amp;E$1&amp;"'!"&amp;ADDRESS(ROW('Groep 1'!$C5),COLUMN('Groep 1'!$C5),4))</f>
        <v>0</v>
      </c>
      <c r="F4" s="66">
        <f ca="1">INDIRECT("'"&amp;F$1&amp;"'!"&amp;ADDRESS(ROW('Groep 1'!$C5),COLUMN('Groep 1'!$C5),4))</f>
        <v>0</v>
      </c>
      <c r="G4" s="66">
        <f ca="1">INDIRECT("'"&amp;G$1&amp;"'!"&amp;ADDRESS(ROW('Groep 1'!$C5),COLUMN('Groep 1'!$C5),4))</f>
        <v>0</v>
      </c>
      <c r="H4" s="66">
        <f ca="1">INDIRECT("'"&amp;H$1&amp;"'!"&amp;ADDRESS(ROW('Groep 1'!$C5),COLUMN('Groep 1'!$C5),4))</f>
        <v>0</v>
      </c>
      <c r="I4" s="66">
        <f ca="1">INDIRECT("'"&amp;I$1&amp;"'!"&amp;ADDRESS(ROW('Groep 1'!$C5),COLUMN('Groep 1'!$C5),4))</f>
        <v>0</v>
      </c>
      <c r="J4" s="66">
        <f ca="1">INDIRECT("'"&amp;J$1&amp;"'!"&amp;ADDRESS(ROW('Groep 1'!$C5),COLUMN('Groep 1'!$C5),4))</f>
        <v>0</v>
      </c>
      <c r="K4" s="66">
        <f ca="1">INDIRECT("'"&amp;K$1&amp;"'!"&amp;ADDRESS(ROW('Groep 1'!$C5),COLUMN('Groep 1'!$C5),4))</f>
        <v>0</v>
      </c>
      <c r="L4" s="66">
        <f ca="1">INDIRECT("'"&amp;L$1&amp;"'!"&amp;ADDRESS(ROW('Groep 1'!$C5),COLUMN('Groep 1'!$C5),4))</f>
        <v>0</v>
      </c>
      <c r="M4" s="66">
        <f ca="1">INDIRECT("'"&amp;M$1&amp;"'!"&amp;ADDRESS(ROW('Groep 1'!$C5),COLUMN('Groep 1'!$C5),4))</f>
        <v>0</v>
      </c>
      <c r="N4" s="66">
        <f ca="1">INDIRECT("'"&amp;N$1&amp;"'!"&amp;ADDRESS(ROW('Groep 1'!$C5),COLUMN('Groep 1'!$C5),4))</f>
        <v>0</v>
      </c>
    </row>
    <row r="5" spans="1:14" ht="15.6" x14ac:dyDescent="0.6">
      <c r="A5" s="14">
        <f>'2. Instellingsgegevens'!C9</f>
        <v>0</v>
      </c>
      <c r="B5" s="26">
        <f>'3. Overheadkosten'!C11</f>
        <v>0</v>
      </c>
      <c r="C5" s="40">
        <f>'4. Overige opslagen'!C8</f>
        <v>0</v>
      </c>
      <c r="D5" s="46">
        <f>'5. Vervoer'!D13</f>
        <v>0</v>
      </c>
      <c r="E5" s="83">
        <f ca="1">INDIRECT("'"&amp;E$1&amp;"'!"&amp;ADDRESS(ROW('Groep 1'!$C6),COLUMN('Groep 1'!$C6),4))</f>
        <v>0</v>
      </c>
      <c r="F5" s="83">
        <f ca="1">INDIRECT("'"&amp;F$1&amp;"'!"&amp;ADDRESS(ROW('Groep 1'!$C6),COLUMN('Groep 1'!$C6),4))</f>
        <v>0</v>
      </c>
      <c r="G5" s="83">
        <f ca="1">INDIRECT("'"&amp;G$1&amp;"'!"&amp;ADDRESS(ROW('Groep 1'!$C6),COLUMN('Groep 1'!$C6),4))</f>
        <v>0</v>
      </c>
      <c r="H5" s="83">
        <f ca="1">INDIRECT("'"&amp;H$1&amp;"'!"&amp;ADDRESS(ROW('Groep 1'!$C6),COLUMN('Groep 1'!$C6),4))</f>
        <v>0</v>
      </c>
      <c r="I5" s="83">
        <f ca="1">INDIRECT("'"&amp;I$1&amp;"'!"&amp;ADDRESS(ROW('Groep 1'!$C6),COLUMN('Groep 1'!$C6),4))</f>
        <v>0</v>
      </c>
      <c r="J5" s="83">
        <f ca="1">INDIRECT("'"&amp;J$1&amp;"'!"&amp;ADDRESS(ROW('Groep 1'!$C6),COLUMN('Groep 1'!$C6),4))</f>
        <v>0</v>
      </c>
      <c r="K5" s="83">
        <f ca="1">INDIRECT("'"&amp;K$1&amp;"'!"&amp;ADDRESS(ROW('Groep 1'!$C6),COLUMN('Groep 1'!$C6),4))</f>
        <v>0</v>
      </c>
      <c r="L5" s="83">
        <f ca="1">INDIRECT("'"&amp;L$1&amp;"'!"&amp;ADDRESS(ROW('Groep 1'!$C6),COLUMN('Groep 1'!$C6),4))</f>
        <v>0</v>
      </c>
      <c r="M5" s="83">
        <f ca="1">INDIRECT("'"&amp;M$1&amp;"'!"&amp;ADDRESS(ROW('Groep 1'!$C6),COLUMN('Groep 1'!$C6),4))</f>
        <v>0</v>
      </c>
      <c r="N5" s="83">
        <f ca="1">INDIRECT("'"&amp;N$1&amp;"'!"&amp;ADDRESS(ROW('Groep 1'!$C6),COLUMN('Groep 1'!$C6),4))</f>
        <v>0</v>
      </c>
    </row>
    <row r="6" spans="1:14" x14ac:dyDescent="0.55000000000000004">
      <c r="A6" s="14">
        <f>'2. Instellingsgegevens'!C10</f>
        <v>0</v>
      </c>
      <c r="B6" s="26">
        <f>'3. Overheadkosten'!C12</f>
        <v>0</v>
      </c>
      <c r="C6" s="43">
        <f>'4. Overige opslagen'!B14</f>
        <v>0</v>
      </c>
      <c r="D6" s="57">
        <f>'5. Vervoer'!C18</f>
        <v>0</v>
      </c>
      <c r="E6" s="65">
        <f ca="1">INDIRECT("'"&amp;E$1&amp;"'!"&amp;ADDRESS(ROW('Groep 1'!$C7),COLUMN('Groep 1'!$C7),4))</f>
        <v>0</v>
      </c>
      <c r="F6" s="65">
        <f ca="1">INDIRECT("'"&amp;F$1&amp;"'!"&amp;ADDRESS(ROW('Groep 1'!$C7),COLUMN('Groep 1'!$C7),4))</f>
        <v>0</v>
      </c>
      <c r="G6" s="65">
        <f ca="1">INDIRECT("'"&amp;G$1&amp;"'!"&amp;ADDRESS(ROW('Groep 1'!$C7),COLUMN('Groep 1'!$C7),4))</f>
        <v>0</v>
      </c>
      <c r="H6" s="65">
        <f ca="1">INDIRECT("'"&amp;H$1&amp;"'!"&amp;ADDRESS(ROW('Groep 1'!$C7),COLUMN('Groep 1'!$C7),4))</f>
        <v>0</v>
      </c>
      <c r="I6" s="65">
        <f ca="1">INDIRECT("'"&amp;I$1&amp;"'!"&amp;ADDRESS(ROW('Groep 1'!$C7),COLUMN('Groep 1'!$C7),4))</f>
        <v>0</v>
      </c>
      <c r="J6" s="65">
        <f ca="1">INDIRECT("'"&amp;J$1&amp;"'!"&amp;ADDRESS(ROW('Groep 1'!$C7),COLUMN('Groep 1'!$C7),4))</f>
        <v>0</v>
      </c>
      <c r="K6" s="65">
        <f ca="1">INDIRECT("'"&amp;K$1&amp;"'!"&amp;ADDRESS(ROW('Groep 1'!$C7),COLUMN('Groep 1'!$C7),4))</f>
        <v>0</v>
      </c>
      <c r="L6" s="65">
        <f ca="1">INDIRECT("'"&amp;L$1&amp;"'!"&amp;ADDRESS(ROW('Groep 1'!$C7),COLUMN('Groep 1'!$C7),4))</f>
        <v>0</v>
      </c>
      <c r="M6" s="65">
        <f ca="1">INDIRECT("'"&amp;M$1&amp;"'!"&amp;ADDRESS(ROW('Groep 1'!$C7),COLUMN('Groep 1'!$C7),4))</f>
        <v>0</v>
      </c>
      <c r="N6" s="65">
        <f ca="1">INDIRECT("'"&amp;N$1&amp;"'!"&amp;ADDRESS(ROW('Groep 1'!$C7),COLUMN('Groep 1'!$C7),4))</f>
        <v>0</v>
      </c>
    </row>
    <row r="7" spans="1:14" x14ac:dyDescent="0.55000000000000004">
      <c r="A7" s="14">
        <f>'2. Instellingsgegevens'!C11</f>
        <v>0</v>
      </c>
      <c r="B7" s="26">
        <f>'3. Overheadkosten'!C13</f>
        <v>0</v>
      </c>
      <c r="D7" s="57">
        <f>'5. Vervoer'!C19</f>
        <v>0</v>
      </c>
      <c r="E7" s="65">
        <f ca="1">INDIRECT("'"&amp;E$1&amp;"'!"&amp;ADDRESS(ROW('Groep 1'!$C8),COLUMN('Groep 1'!$C8),4))</f>
        <v>0</v>
      </c>
      <c r="F7" s="65">
        <f ca="1">INDIRECT("'"&amp;F$1&amp;"'!"&amp;ADDRESS(ROW('Groep 1'!$C8),COLUMN('Groep 1'!$C8),4))</f>
        <v>0</v>
      </c>
      <c r="G7" s="65">
        <f ca="1">INDIRECT("'"&amp;G$1&amp;"'!"&amp;ADDRESS(ROW('Groep 1'!$C8),COLUMN('Groep 1'!$C8),4))</f>
        <v>0</v>
      </c>
      <c r="H7" s="65">
        <f ca="1">INDIRECT("'"&amp;H$1&amp;"'!"&amp;ADDRESS(ROW('Groep 1'!$C8),COLUMN('Groep 1'!$C8),4))</f>
        <v>0</v>
      </c>
      <c r="I7" s="65">
        <f ca="1">INDIRECT("'"&amp;I$1&amp;"'!"&amp;ADDRESS(ROW('Groep 1'!$C8),COLUMN('Groep 1'!$C8),4))</f>
        <v>0</v>
      </c>
      <c r="J7" s="65">
        <f ca="1">INDIRECT("'"&amp;J$1&amp;"'!"&amp;ADDRESS(ROW('Groep 1'!$C8),COLUMN('Groep 1'!$C8),4))</f>
        <v>0</v>
      </c>
      <c r="K7" s="65">
        <f ca="1">INDIRECT("'"&amp;K$1&amp;"'!"&amp;ADDRESS(ROW('Groep 1'!$C8),COLUMN('Groep 1'!$C8),4))</f>
        <v>0</v>
      </c>
      <c r="L7" s="65">
        <f ca="1">INDIRECT("'"&amp;L$1&amp;"'!"&amp;ADDRESS(ROW('Groep 1'!$C8),COLUMN('Groep 1'!$C8),4))</f>
        <v>0</v>
      </c>
      <c r="M7" s="65">
        <f ca="1">INDIRECT("'"&amp;M$1&amp;"'!"&amp;ADDRESS(ROW('Groep 1'!$C8),COLUMN('Groep 1'!$C8),4))</f>
        <v>0</v>
      </c>
      <c r="N7" s="65">
        <f ca="1">INDIRECT("'"&amp;N$1&amp;"'!"&amp;ADDRESS(ROW('Groep 1'!$C8),COLUMN('Groep 1'!$C8),4))</f>
        <v>0</v>
      </c>
    </row>
    <row r="8" spans="1:14" x14ac:dyDescent="0.55000000000000004">
      <c r="B8" s="26">
        <f>'3. Overheadkosten'!C14</f>
        <v>0</v>
      </c>
      <c r="D8" s="59">
        <f>'5. Vervoer'!D18</f>
        <v>0</v>
      </c>
      <c r="E8" s="67">
        <f ca="1">INDIRECT("'"&amp;E$1&amp;"'!"&amp;ADDRESS(ROW('Groep 1'!$C9),COLUMN('Groep 1'!$C9),4))</f>
        <v>0</v>
      </c>
      <c r="F8" s="67">
        <f ca="1">INDIRECT("'"&amp;F$1&amp;"'!"&amp;ADDRESS(ROW('Groep 1'!$C9),COLUMN('Groep 1'!$C9),4))</f>
        <v>0</v>
      </c>
      <c r="G8" s="67">
        <f ca="1">INDIRECT("'"&amp;G$1&amp;"'!"&amp;ADDRESS(ROW('Groep 1'!$C9),COLUMN('Groep 1'!$C9),4))</f>
        <v>0</v>
      </c>
      <c r="H8" s="67">
        <f ca="1">INDIRECT("'"&amp;H$1&amp;"'!"&amp;ADDRESS(ROW('Groep 1'!$C9),COLUMN('Groep 1'!$C9),4))</f>
        <v>0</v>
      </c>
      <c r="I8" s="67">
        <f ca="1">INDIRECT("'"&amp;I$1&amp;"'!"&amp;ADDRESS(ROW('Groep 1'!$C9),COLUMN('Groep 1'!$C9),4))</f>
        <v>0</v>
      </c>
      <c r="J8" s="67">
        <f ca="1">INDIRECT("'"&amp;J$1&amp;"'!"&amp;ADDRESS(ROW('Groep 1'!$C9),COLUMN('Groep 1'!$C9),4))</f>
        <v>0</v>
      </c>
      <c r="K8" s="67">
        <f ca="1">INDIRECT("'"&amp;K$1&amp;"'!"&amp;ADDRESS(ROW('Groep 1'!$C9),COLUMN('Groep 1'!$C9),4))</f>
        <v>0</v>
      </c>
      <c r="L8" s="67">
        <f ca="1">INDIRECT("'"&amp;L$1&amp;"'!"&amp;ADDRESS(ROW('Groep 1'!$C9),COLUMN('Groep 1'!$C9),4))</f>
        <v>0</v>
      </c>
      <c r="M8" s="67">
        <f ca="1">INDIRECT("'"&amp;M$1&amp;"'!"&amp;ADDRESS(ROW('Groep 1'!$C9),COLUMN('Groep 1'!$C9),4))</f>
        <v>0</v>
      </c>
      <c r="N8" s="67">
        <f ca="1">INDIRECT("'"&amp;N$1&amp;"'!"&amp;ADDRESS(ROW('Groep 1'!$C9),COLUMN('Groep 1'!$C9),4))</f>
        <v>0</v>
      </c>
    </row>
    <row r="9" spans="1:14" x14ac:dyDescent="0.55000000000000004">
      <c r="B9" s="26">
        <f>'3. Overheadkosten'!C15</f>
        <v>0</v>
      </c>
      <c r="D9" s="59">
        <f>'5. Vervoer'!D19</f>
        <v>0</v>
      </c>
      <c r="E9" s="65">
        <f ca="1">INDIRECT("'"&amp;E$1&amp;"'!"&amp;ADDRESS(ROW('Groep 1'!$C10),COLUMN('Groep 1'!$C10),4))</f>
        <v>0</v>
      </c>
      <c r="F9" s="65">
        <f ca="1">INDIRECT("'"&amp;F$1&amp;"'!"&amp;ADDRESS(ROW('Groep 1'!$C10),COLUMN('Groep 1'!$C10),4))</f>
        <v>0</v>
      </c>
      <c r="G9" s="65">
        <f ca="1">INDIRECT("'"&amp;G$1&amp;"'!"&amp;ADDRESS(ROW('Groep 1'!$C10),COLUMN('Groep 1'!$C10),4))</f>
        <v>0</v>
      </c>
      <c r="H9" s="65">
        <f ca="1">INDIRECT("'"&amp;H$1&amp;"'!"&amp;ADDRESS(ROW('Groep 1'!$C10),COLUMN('Groep 1'!$C10),4))</f>
        <v>0</v>
      </c>
      <c r="I9" s="65">
        <f ca="1">INDIRECT("'"&amp;I$1&amp;"'!"&amp;ADDRESS(ROW('Groep 1'!$C10),COLUMN('Groep 1'!$C10),4))</f>
        <v>0</v>
      </c>
      <c r="J9" s="65">
        <f ca="1">INDIRECT("'"&amp;J$1&amp;"'!"&amp;ADDRESS(ROW('Groep 1'!$C10),COLUMN('Groep 1'!$C10),4))</f>
        <v>0</v>
      </c>
      <c r="K9" s="65">
        <f ca="1">INDIRECT("'"&amp;K$1&amp;"'!"&amp;ADDRESS(ROW('Groep 1'!$C10),COLUMN('Groep 1'!$C10),4))</f>
        <v>0</v>
      </c>
      <c r="L9" s="65">
        <f ca="1">INDIRECT("'"&amp;L$1&amp;"'!"&amp;ADDRESS(ROW('Groep 1'!$C10),COLUMN('Groep 1'!$C10),4))</f>
        <v>0</v>
      </c>
      <c r="M9" s="65">
        <f ca="1">INDIRECT("'"&amp;M$1&amp;"'!"&amp;ADDRESS(ROW('Groep 1'!$C10),COLUMN('Groep 1'!$C10),4))</f>
        <v>0</v>
      </c>
      <c r="N9" s="65">
        <f ca="1">INDIRECT("'"&amp;N$1&amp;"'!"&amp;ADDRESS(ROW('Groep 1'!$C10),COLUMN('Groep 1'!$C10),4))</f>
        <v>0</v>
      </c>
    </row>
    <row r="10" spans="1:14" ht="15.6" x14ac:dyDescent="0.6">
      <c r="B10" s="26">
        <f>'3. Overheadkosten'!C16</f>
        <v>0</v>
      </c>
      <c r="D10" s="46">
        <f>'5. Vervoer'!E18</f>
        <v>0</v>
      </c>
      <c r="E10" s="83">
        <f ca="1">INDIRECT("'"&amp;E$1&amp;"'!"&amp;ADDRESS(ROW('Groep 1'!$C11),COLUMN('Groep 1'!$C11),4))</f>
        <v>0</v>
      </c>
      <c r="F10" s="83">
        <f ca="1">INDIRECT("'"&amp;F$1&amp;"'!"&amp;ADDRESS(ROW('Groep 1'!$C11),COLUMN('Groep 1'!$C11),4))</f>
        <v>0</v>
      </c>
      <c r="G10" s="83">
        <f ca="1">INDIRECT("'"&amp;G$1&amp;"'!"&amp;ADDRESS(ROW('Groep 1'!$C11),COLUMN('Groep 1'!$C11),4))</f>
        <v>0</v>
      </c>
      <c r="H10" s="83">
        <f ca="1">INDIRECT("'"&amp;H$1&amp;"'!"&amp;ADDRESS(ROW('Groep 1'!$C11),COLUMN('Groep 1'!$C11),4))</f>
        <v>0</v>
      </c>
      <c r="I10" s="83">
        <f ca="1">INDIRECT("'"&amp;I$1&amp;"'!"&amp;ADDRESS(ROW('Groep 1'!$C11),COLUMN('Groep 1'!$C11),4))</f>
        <v>0</v>
      </c>
      <c r="J10" s="83">
        <f ca="1">INDIRECT("'"&amp;J$1&amp;"'!"&amp;ADDRESS(ROW('Groep 1'!$C11),COLUMN('Groep 1'!$C11),4))</f>
        <v>0</v>
      </c>
      <c r="K10" s="83">
        <f ca="1">INDIRECT("'"&amp;K$1&amp;"'!"&amp;ADDRESS(ROW('Groep 1'!$C11),COLUMN('Groep 1'!$C11),4))</f>
        <v>0</v>
      </c>
      <c r="L10" s="83">
        <f ca="1">INDIRECT("'"&amp;L$1&amp;"'!"&amp;ADDRESS(ROW('Groep 1'!$C11),COLUMN('Groep 1'!$C11),4))</f>
        <v>0</v>
      </c>
      <c r="M10" s="83">
        <f ca="1">INDIRECT("'"&amp;M$1&amp;"'!"&amp;ADDRESS(ROW('Groep 1'!$C11),COLUMN('Groep 1'!$C11),4))</f>
        <v>0</v>
      </c>
      <c r="N10" s="83">
        <f ca="1">INDIRECT("'"&amp;N$1&amp;"'!"&amp;ADDRESS(ROW('Groep 1'!$C11),COLUMN('Groep 1'!$C11),4))</f>
        <v>0</v>
      </c>
    </row>
    <row r="11" spans="1:14" x14ac:dyDescent="0.55000000000000004">
      <c r="B11" s="26">
        <f>'3. Overheadkosten'!C17</f>
        <v>0</v>
      </c>
      <c r="D11" s="46">
        <f>'5. Vervoer'!E19</f>
        <v>0</v>
      </c>
      <c r="E11" s="68">
        <f ca="1">INDIRECT("'"&amp;E$1&amp;"'!"&amp;ADDRESS(ROW('Groep 1'!$C12),COLUMN('Groep 1'!$C12),4))</f>
        <v>0</v>
      </c>
      <c r="F11" s="68">
        <f ca="1">INDIRECT("'"&amp;F$1&amp;"'!"&amp;ADDRESS(ROW('Groep 1'!$C12),COLUMN('Groep 1'!$C12),4))</f>
        <v>0</v>
      </c>
      <c r="G11" s="68">
        <f ca="1">INDIRECT("'"&amp;G$1&amp;"'!"&amp;ADDRESS(ROW('Groep 1'!$C12),COLUMN('Groep 1'!$C12),4))</f>
        <v>0</v>
      </c>
      <c r="H11" s="68">
        <f ca="1">INDIRECT("'"&amp;H$1&amp;"'!"&amp;ADDRESS(ROW('Groep 1'!$C12),COLUMN('Groep 1'!$C12),4))</f>
        <v>0</v>
      </c>
      <c r="I11" s="68">
        <f ca="1">INDIRECT("'"&amp;I$1&amp;"'!"&amp;ADDRESS(ROW('Groep 1'!$C12),COLUMN('Groep 1'!$C12),4))</f>
        <v>0</v>
      </c>
      <c r="J11" s="68">
        <f ca="1">INDIRECT("'"&amp;J$1&amp;"'!"&amp;ADDRESS(ROW('Groep 1'!$C12),COLUMN('Groep 1'!$C12),4))</f>
        <v>0</v>
      </c>
      <c r="K11" s="68">
        <f ca="1">INDIRECT("'"&amp;K$1&amp;"'!"&amp;ADDRESS(ROW('Groep 1'!$C12),COLUMN('Groep 1'!$C12),4))</f>
        <v>0</v>
      </c>
      <c r="L11" s="68">
        <f ca="1">INDIRECT("'"&amp;L$1&amp;"'!"&amp;ADDRESS(ROW('Groep 1'!$C12),COLUMN('Groep 1'!$C12),4))</f>
        <v>0</v>
      </c>
      <c r="M11" s="68">
        <f ca="1">INDIRECT("'"&amp;M$1&amp;"'!"&amp;ADDRESS(ROW('Groep 1'!$C12),COLUMN('Groep 1'!$C12),4))</f>
        <v>0</v>
      </c>
      <c r="N11" s="68">
        <f ca="1">INDIRECT("'"&amp;N$1&amp;"'!"&amp;ADDRESS(ROW('Groep 1'!$C12),COLUMN('Groep 1'!$C12),4))</f>
        <v>0</v>
      </c>
    </row>
    <row r="12" spans="1:14" x14ac:dyDescent="0.55000000000000004">
      <c r="B12" s="26">
        <f>'3. Overheadkosten'!C18</f>
        <v>0</v>
      </c>
      <c r="E12" s="69">
        <f ca="1">INDIRECT("'"&amp;E$1&amp;"'!"&amp;ADDRESS(ROW('Groep 1'!$C13),COLUMN('Groep 1'!$C13),4))</f>
        <v>0</v>
      </c>
      <c r="F12" s="69">
        <f ca="1">INDIRECT("'"&amp;F$1&amp;"'!"&amp;ADDRESS(ROW('Groep 1'!$C13),COLUMN('Groep 1'!$C13),4))</f>
        <v>0</v>
      </c>
      <c r="G12" s="69">
        <f ca="1">INDIRECT("'"&amp;G$1&amp;"'!"&amp;ADDRESS(ROW('Groep 1'!$C13),COLUMN('Groep 1'!$C13),4))</f>
        <v>0</v>
      </c>
      <c r="H12" s="69">
        <f ca="1">INDIRECT("'"&amp;H$1&amp;"'!"&amp;ADDRESS(ROW('Groep 1'!$C13),COLUMN('Groep 1'!$C13),4))</f>
        <v>0</v>
      </c>
      <c r="I12" s="69">
        <f ca="1">INDIRECT("'"&amp;I$1&amp;"'!"&amp;ADDRESS(ROW('Groep 1'!$C13),COLUMN('Groep 1'!$C13),4))</f>
        <v>0</v>
      </c>
      <c r="J12" s="69">
        <f ca="1">INDIRECT("'"&amp;J$1&amp;"'!"&amp;ADDRESS(ROW('Groep 1'!$C13),COLUMN('Groep 1'!$C13),4))</f>
        <v>0</v>
      </c>
      <c r="K12" s="69">
        <f ca="1">INDIRECT("'"&amp;K$1&amp;"'!"&amp;ADDRESS(ROW('Groep 1'!$C13),COLUMN('Groep 1'!$C13),4))</f>
        <v>0</v>
      </c>
      <c r="L12" s="69">
        <f ca="1">INDIRECT("'"&amp;L$1&amp;"'!"&amp;ADDRESS(ROW('Groep 1'!$C13),COLUMN('Groep 1'!$C13),4))</f>
        <v>0</v>
      </c>
      <c r="M12" s="69">
        <f ca="1">INDIRECT("'"&amp;M$1&amp;"'!"&amp;ADDRESS(ROW('Groep 1'!$C13),COLUMN('Groep 1'!$C13),4))</f>
        <v>0</v>
      </c>
      <c r="N12" s="69">
        <f ca="1">INDIRECT("'"&amp;N$1&amp;"'!"&amp;ADDRESS(ROW('Groep 1'!$C13),COLUMN('Groep 1'!$C13),4))</f>
        <v>0</v>
      </c>
    </row>
    <row r="13" spans="1:14" x14ac:dyDescent="0.55000000000000004">
      <c r="B13" s="27">
        <f>'3. Overheadkosten'!C19</f>
        <v>0</v>
      </c>
      <c r="E13" s="51">
        <f ca="1">INDIRECT("'"&amp;E$1&amp;"'!"&amp;ADDRESS(ROW('Groep 1'!$C14),COLUMN('Groep 1'!$C14),4))</f>
        <v>0</v>
      </c>
      <c r="F13" s="51">
        <f ca="1">INDIRECT("'"&amp;F$1&amp;"'!"&amp;ADDRESS(ROW('Groep 1'!$C14),COLUMN('Groep 1'!$C14),4))</f>
        <v>0</v>
      </c>
      <c r="G13" s="51">
        <f ca="1">INDIRECT("'"&amp;G$1&amp;"'!"&amp;ADDRESS(ROW('Groep 1'!$C14),COLUMN('Groep 1'!$C14),4))</f>
        <v>0</v>
      </c>
      <c r="H13" s="51">
        <f ca="1">INDIRECT("'"&amp;H$1&amp;"'!"&amp;ADDRESS(ROW('Groep 1'!$C14),COLUMN('Groep 1'!$C14),4))</f>
        <v>0</v>
      </c>
      <c r="I13" s="51">
        <f ca="1">INDIRECT("'"&amp;I$1&amp;"'!"&amp;ADDRESS(ROW('Groep 1'!$C14),COLUMN('Groep 1'!$C14),4))</f>
        <v>0</v>
      </c>
      <c r="J13" s="51">
        <f ca="1">INDIRECT("'"&amp;J$1&amp;"'!"&amp;ADDRESS(ROW('Groep 1'!$C14),COLUMN('Groep 1'!$C14),4))</f>
        <v>0</v>
      </c>
      <c r="K13" s="51">
        <f ca="1">INDIRECT("'"&amp;K$1&amp;"'!"&amp;ADDRESS(ROW('Groep 1'!$C14),COLUMN('Groep 1'!$C14),4))</f>
        <v>0</v>
      </c>
      <c r="L13" s="51">
        <f ca="1">INDIRECT("'"&amp;L$1&amp;"'!"&amp;ADDRESS(ROW('Groep 1'!$C14),COLUMN('Groep 1'!$C14),4))</f>
        <v>0</v>
      </c>
      <c r="M13" s="51">
        <f ca="1">INDIRECT("'"&amp;M$1&amp;"'!"&amp;ADDRESS(ROW('Groep 1'!$C14),COLUMN('Groep 1'!$C14),4))</f>
        <v>0</v>
      </c>
      <c r="N13" s="51">
        <f ca="1">INDIRECT("'"&amp;N$1&amp;"'!"&amp;ADDRESS(ROW('Groep 1'!$C14),COLUMN('Groep 1'!$C14),4))</f>
        <v>0</v>
      </c>
    </row>
    <row r="14" spans="1:14" x14ac:dyDescent="0.55000000000000004">
      <c r="B14" s="28">
        <f>'3. Overheadkosten'!C20</f>
        <v>0</v>
      </c>
      <c r="E14" s="68">
        <f ca="1">INDIRECT("'"&amp;E$1&amp;"'!"&amp;ADDRESS(ROW('Groep 1'!$C15),COLUMN('Groep 1'!$C15),4))</f>
        <v>0</v>
      </c>
      <c r="F14" s="68">
        <f ca="1">INDIRECT("'"&amp;F$1&amp;"'!"&amp;ADDRESS(ROW('Groep 1'!$C15),COLUMN('Groep 1'!$C15),4))</f>
        <v>0</v>
      </c>
      <c r="G14" s="68">
        <f ca="1">INDIRECT("'"&amp;G$1&amp;"'!"&amp;ADDRESS(ROW('Groep 1'!$C15),COLUMN('Groep 1'!$C15),4))</f>
        <v>0</v>
      </c>
      <c r="H14" s="68">
        <f ca="1">INDIRECT("'"&amp;H$1&amp;"'!"&amp;ADDRESS(ROW('Groep 1'!$C15),COLUMN('Groep 1'!$C15),4))</f>
        <v>0</v>
      </c>
      <c r="I14" s="68">
        <f ca="1">INDIRECT("'"&amp;I$1&amp;"'!"&amp;ADDRESS(ROW('Groep 1'!$C15),COLUMN('Groep 1'!$C15),4))</f>
        <v>0</v>
      </c>
      <c r="J14" s="68">
        <f ca="1">INDIRECT("'"&amp;J$1&amp;"'!"&amp;ADDRESS(ROW('Groep 1'!$C15),COLUMN('Groep 1'!$C15),4))</f>
        <v>0</v>
      </c>
      <c r="K14" s="68">
        <f ca="1">INDIRECT("'"&amp;K$1&amp;"'!"&amp;ADDRESS(ROW('Groep 1'!$C15),COLUMN('Groep 1'!$C15),4))</f>
        <v>0</v>
      </c>
      <c r="L14" s="68">
        <f ca="1">INDIRECT("'"&amp;L$1&amp;"'!"&amp;ADDRESS(ROW('Groep 1'!$C15),COLUMN('Groep 1'!$C15),4))</f>
        <v>0</v>
      </c>
      <c r="M14" s="68">
        <f ca="1">INDIRECT("'"&amp;M$1&amp;"'!"&amp;ADDRESS(ROW('Groep 1'!$C15),COLUMN('Groep 1'!$C15),4))</f>
        <v>0</v>
      </c>
      <c r="N14" s="68">
        <f ca="1">INDIRECT("'"&amp;N$1&amp;"'!"&amp;ADDRESS(ROW('Groep 1'!$C15),COLUMN('Groep 1'!$C15),4))</f>
        <v>0</v>
      </c>
    </row>
    <row r="15" spans="1:14" x14ac:dyDescent="0.55000000000000004">
      <c r="B15" s="27" t="str">
        <f>'3. Overheadkosten'!C21</f>
        <v/>
      </c>
      <c r="E15" s="68">
        <f ca="1">INDIRECT("'"&amp;E$1&amp;"'!"&amp;ADDRESS(ROW('Groep 1'!$C16),COLUMN('Groep 1'!$C16),4))</f>
        <v>0</v>
      </c>
      <c r="F15" s="68">
        <f ca="1">INDIRECT("'"&amp;F$1&amp;"'!"&amp;ADDRESS(ROW('Groep 1'!$C16),COLUMN('Groep 1'!$C16),4))</f>
        <v>0</v>
      </c>
      <c r="G15" s="68">
        <f ca="1">INDIRECT("'"&amp;G$1&amp;"'!"&amp;ADDRESS(ROW('Groep 1'!$C16),COLUMN('Groep 1'!$C16),4))</f>
        <v>0</v>
      </c>
      <c r="H15" s="68">
        <f ca="1">INDIRECT("'"&amp;H$1&amp;"'!"&amp;ADDRESS(ROW('Groep 1'!$C16),COLUMN('Groep 1'!$C16),4))</f>
        <v>0</v>
      </c>
      <c r="I15" s="68">
        <f ca="1">INDIRECT("'"&amp;I$1&amp;"'!"&amp;ADDRESS(ROW('Groep 1'!$C16),COLUMN('Groep 1'!$C16),4))</f>
        <v>0</v>
      </c>
      <c r="J15" s="68">
        <f ca="1">INDIRECT("'"&amp;J$1&amp;"'!"&amp;ADDRESS(ROW('Groep 1'!$C16),COLUMN('Groep 1'!$C16),4))</f>
        <v>0</v>
      </c>
      <c r="K15" s="68">
        <f ca="1">INDIRECT("'"&amp;K$1&amp;"'!"&amp;ADDRESS(ROW('Groep 1'!$C16),COLUMN('Groep 1'!$C16),4))</f>
        <v>0</v>
      </c>
      <c r="L15" s="68">
        <f ca="1">INDIRECT("'"&amp;L$1&amp;"'!"&amp;ADDRESS(ROW('Groep 1'!$C16),COLUMN('Groep 1'!$C16),4))</f>
        <v>0</v>
      </c>
      <c r="M15" s="68">
        <f ca="1">INDIRECT("'"&amp;M$1&amp;"'!"&amp;ADDRESS(ROW('Groep 1'!$C16),COLUMN('Groep 1'!$C16),4))</f>
        <v>0</v>
      </c>
      <c r="N15" s="68">
        <f ca="1">INDIRECT("'"&amp;N$1&amp;"'!"&amp;ADDRESS(ROW('Groep 1'!$C16),COLUMN('Groep 1'!$C16),4))</f>
        <v>0</v>
      </c>
    </row>
    <row r="16" spans="1:14" x14ac:dyDescent="0.55000000000000004">
      <c r="B16">
        <f>'3. Overheadkosten'!C22</f>
        <v>0</v>
      </c>
      <c r="E16" s="70">
        <f ca="1">INDIRECT("'"&amp;E$1&amp;"'!"&amp;ADDRESS(ROW('Groep 1'!$C17),COLUMN('Groep 1'!$C17),4))</f>
        <v>0</v>
      </c>
      <c r="F16" s="70">
        <f ca="1">INDIRECT("'"&amp;F$1&amp;"'!"&amp;ADDRESS(ROW('Groep 1'!$C17),COLUMN('Groep 1'!$C17),4))</f>
        <v>0</v>
      </c>
      <c r="G16" s="70">
        <f ca="1">INDIRECT("'"&amp;G$1&amp;"'!"&amp;ADDRESS(ROW('Groep 1'!$C17),COLUMN('Groep 1'!$C17),4))</f>
        <v>0</v>
      </c>
      <c r="H16" s="70">
        <f ca="1">INDIRECT("'"&amp;H$1&amp;"'!"&amp;ADDRESS(ROW('Groep 1'!$C17),COLUMN('Groep 1'!$C17),4))</f>
        <v>0</v>
      </c>
      <c r="I16" s="70">
        <f ca="1">INDIRECT("'"&amp;I$1&amp;"'!"&amp;ADDRESS(ROW('Groep 1'!$C17),COLUMN('Groep 1'!$C17),4))</f>
        <v>0</v>
      </c>
      <c r="J16" s="70">
        <f ca="1">INDIRECT("'"&amp;J$1&amp;"'!"&amp;ADDRESS(ROW('Groep 1'!$C17),COLUMN('Groep 1'!$C17),4))</f>
        <v>0</v>
      </c>
      <c r="K16" s="70">
        <f ca="1">INDIRECT("'"&amp;K$1&amp;"'!"&amp;ADDRESS(ROW('Groep 1'!$C17),COLUMN('Groep 1'!$C17),4))</f>
        <v>0</v>
      </c>
      <c r="L16" s="70">
        <f ca="1">INDIRECT("'"&amp;L$1&amp;"'!"&amp;ADDRESS(ROW('Groep 1'!$C17),COLUMN('Groep 1'!$C17),4))</f>
        <v>0</v>
      </c>
      <c r="M16" s="70">
        <f ca="1">INDIRECT("'"&amp;M$1&amp;"'!"&amp;ADDRESS(ROW('Groep 1'!$C17),COLUMN('Groep 1'!$C17),4))</f>
        <v>0</v>
      </c>
      <c r="N16" s="70">
        <f ca="1">INDIRECT("'"&amp;N$1&amp;"'!"&amp;ADDRESS(ROW('Groep 1'!$C17),COLUMN('Groep 1'!$C17),4))</f>
        <v>0</v>
      </c>
    </row>
    <row r="17" spans="2:14" x14ac:dyDescent="0.55000000000000004">
      <c r="B17" s="30" t="str">
        <f>'3. Overheadkosten'!C23</f>
        <v>euro per directe fte**</v>
      </c>
      <c r="E17" s="20">
        <f ca="1">INDIRECT("'"&amp;E$1&amp;"'!"&amp;ADDRESS(ROW('Groep 1'!$C18),COLUMN('Groep 1'!$C18),4))</f>
        <v>0</v>
      </c>
      <c r="F17" s="20">
        <f ca="1">INDIRECT("'"&amp;F$1&amp;"'!"&amp;ADDRESS(ROW('Groep 1'!$C18),COLUMN('Groep 1'!$C18),4))</f>
        <v>0</v>
      </c>
      <c r="G17" s="20">
        <f ca="1">INDIRECT("'"&amp;G$1&amp;"'!"&amp;ADDRESS(ROW('Groep 1'!$C18),COLUMN('Groep 1'!$C18),4))</f>
        <v>0</v>
      </c>
      <c r="H17" s="20">
        <f ca="1">INDIRECT("'"&amp;H$1&amp;"'!"&amp;ADDRESS(ROW('Groep 1'!$C18),COLUMN('Groep 1'!$C18),4))</f>
        <v>0</v>
      </c>
      <c r="I17" s="20">
        <f ca="1">INDIRECT("'"&amp;I$1&amp;"'!"&amp;ADDRESS(ROW('Groep 1'!$C18),COLUMN('Groep 1'!$C18),4))</f>
        <v>0</v>
      </c>
      <c r="J17" s="20">
        <f ca="1">INDIRECT("'"&amp;J$1&amp;"'!"&amp;ADDRESS(ROW('Groep 1'!$C18),COLUMN('Groep 1'!$C18),4))</f>
        <v>0</v>
      </c>
      <c r="K17" s="20">
        <f ca="1">INDIRECT("'"&amp;K$1&amp;"'!"&amp;ADDRESS(ROW('Groep 1'!$C18),COLUMN('Groep 1'!$C18),4))</f>
        <v>0</v>
      </c>
      <c r="L17" s="20">
        <f ca="1">INDIRECT("'"&amp;L$1&amp;"'!"&amp;ADDRESS(ROW('Groep 1'!$C18),COLUMN('Groep 1'!$C18),4))</f>
        <v>0</v>
      </c>
      <c r="M17" s="20">
        <f ca="1">INDIRECT("'"&amp;M$1&amp;"'!"&amp;ADDRESS(ROW('Groep 1'!$C18),COLUMN('Groep 1'!$C18),4))</f>
        <v>0</v>
      </c>
      <c r="N17" s="20">
        <f ca="1">INDIRECT("'"&amp;N$1&amp;"'!"&amp;ADDRESS(ROW('Groep 1'!$C18),COLUMN('Groep 1'!$C18),4))</f>
        <v>0</v>
      </c>
    </row>
    <row r="18" spans="2:14" x14ac:dyDescent="0.55000000000000004">
      <c r="B18" s="57">
        <f>'3. Overheadkosten'!C24</f>
        <v>0</v>
      </c>
      <c r="E18" s="18">
        <f ca="1">INDIRECT("'"&amp;E$1&amp;"'!"&amp;ADDRESS(ROW('Groep 1'!$C19),COLUMN('Groep 1'!$C19),4))</f>
        <v>0</v>
      </c>
      <c r="F18" s="18">
        <f ca="1">INDIRECT("'"&amp;F$1&amp;"'!"&amp;ADDRESS(ROW('Groep 1'!$C19),COLUMN('Groep 1'!$C19),4))</f>
        <v>0</v>
      </c>
      <c r="G18" s="18">
        <f ca="1">INDIRECT("'"&amp;G$1&amp;"'!"&amp;ADDRESS(ROW('Groep 1'!$C19),COLUMN('Groep 1'!$C19),4))</f>
        <v>0</v>
      </c>
      <c r="H18" s="18">
        <f ca="1">INDIRECT("'"&amp;H$1&amp;"'!"&amp;ADDRESS(ROW('Groep 1'!$C19),COLUMN('Groep 1'!$C19),4))</f>
        <v>0</v>
      </c>
      <c r="I18" s="18">
        <f ca="1">INDIRECT("'"&amp;I$1&amp;"'!"&amp;ADDRESS(ROW('Groep 1'!$C19),COLUMN('Groep 1'!$C19),4))</f>
        <v>0</v>
      </c>
      <c r="J18" s="18">
        <f ca="1">INDIRECT("'"&amp;J$1&amp;"'!"&amp;ADDRESS(ROW('Groep 1'!$C19),COLUMN('Groep 1'!$C19),4))</f>
        <v>0</v>
      </c>
      <c r="K18" s="18">
        <f ca="1">INDIRECT("'"&amp;K$1&amp;"'!"&amp;ADDRESS(ROW('Groep 1'!$C19),COLUMN('Groep 1'!$C19),4))</f>
        <v>0</v>
      </c>
      <c r="L18" s="18">
        <f ca="1">INDIRECT("'"&amp;L$1&amp;"'!"&amp;ADDRESS(ROW('Groep 1'!$C19),COLUMN('Groep 1'!$C19),4))</f>
        <v>0</v>
      </c>
      <c r="M18" s="18">
        <f ca="1">INDIRECT("'"&amp;M$1&amp;"'!"&amp;ADDRESS(ROW('Groep 1'!$C19),COLUMN('Groep 1'!$C19),4))</f>
        <v>0</v>
      </c>
      <c r="N18" s="18">
        <f ca="1">INDIRECT("'"&amp;N$1&amp;"'!"&amp;ADDRESS(ROW('Groep 1'!$C19),COLUMN('Groep 1'!$C19),4))</f>
        <v>0</v>
      </c>
    </row>
    <row r="19" spans="2:14" x14ac:dyDescent="0.55000000000000004">
      <c r="E19" s="19">
        <f ca="1">INDIRECT("'"&amp;E$1&amp;"'!"&amp;ADDRESS(ROW('Groep 1'!$C20),COLUMN('Groep 1'!$C20),4))</f>
        <v>0</v>
      </c>
      <c r="F19" s="19">
        <f ca="1">INDIRECT("'"&amp;F$1&amp;"'!"&amp;ADDRESS(ROW('Groep 1'!$C20),COLUMN('Groep 1'!$C20),4))</f>
        <v>0</v>
      </c>
      <c r="G19" s="19">
        <f ca="1">INDIRECT("'"&amp;G$1&amp;"'!"&amp;ADDRESS(ROW('Groep 1'!$C20),COLUMN('Groep 1'!$C20),4))</f>
        <v>0</v>
      </c>
      <c r="H19" s="19">
        <f ca="1">INDIRECT("'"&amp;H$1&amp;"'!"&amp;ADDRESS(ROW('Groep 1'!$C20),COLUMN('Groep 1'!$C20),4))</f>
        <v>0</v>
      </c>
      <c r="I19" s="19">
        <f ca="1">INDIRECT("'"&amp;I$1&amp;"'!"&amp;ADDRESS(ROW('Groep 1'!$C20),COLUMN('Groep 1'!$C20),4))</f>
        <v>0</v>
      </c>
      <c r="J19" s="19">
        <f ca="1">INDIRECT("'"&amp;J$1&amp;"'!"&amp;ADDRESS(ROW('Groep 1'!$C20),COLUMN('Groep 1'!$C20),4))</f>
        <v>0</v>
      </c>
      <c r="K19" s="19">
        <f ca="1">INDIRECT("'"&amp;K$1&amp;"'!"&amp;ADDRESS(ROW('Groep 1'!$C20),COLUMN('Groep 1'!$C20),4))</f>
        <v>0</v>
      </c>
      <c r="L19" s="19">
        <f ca="1">INDIRECT("'"&amp;L$1&amp;"'!"&amp;ADDRESS(ROW('Groep 1'!$C20),COLUMN('Groep 1'!$C20),4))</f>
        <v>0</v>
      </c>
      <c r="M19" s="19">
        <f ca="1">INDIRECT("'"&amp;M$1&amp;"'!"&amp;ADDRESS(ROW('Groep 1'!$C20),COLUMN('Groep 1'!$C20),4))</f>
        <v>0</v>
      </c>
      <c r="N19" s="19">
        <f ca="1">INDIRECT("'"&amp;N$1&amp;"'!"&amp;ADDRESS(ROW('Groep 1'!$C20),COLUMN('Groep 1'!$C20),4))</f>
        <v>0</v>
      </c>
    </row>
    <row r="20" spans="2:14" ht="15.6" x14ac:dyDescent="0.6">
      <c r="E20" s="83">
        <f ca="1">INDIRECT("'"&amp;E$1&amp;"'!"&amp;ADDRESS(ROW('Groep 1'!$C21),COLUMN('Groep 1'!$C21),4))</f>
        <v>0</v>
      </c>
      <c r="F20" s="83">
        <f ca="1">INDIRECT("'"&amp;F$1&amp;"'!"&amp;ADDRESS(ROW('Groep 1'!$C21),COLUMN('Groep 1'!$C21),4))</f>
        <v>0</v>
      </c>
      <c r="G20" s="83">
        <f ca="1">INDIRECT("'"&amp;G$1&amp;"'!"&amp;ADDRESS(ROW('Groep 1'!$C21),COLUMN('Groep 1'!$C21),4))</f>
        <v>0</v>
      </c>
      <c r="H20" s="83">
        <f ca="1">INDIRECT("'"&amp;H$1&amp;"'!"&amp;ADDRESS(ROW('Groep 1'!$C21),COLUMN('Groep 1'!$C21),4))</f>
        <v>0</v>
      </c>
      <c r="I20" s="83">
        <f ca="1">INDIRECT("'"&amp;I$1&amp;"'!"&amp;ADDRESS(ROW('Groep 1'!$C21),COLUMN('Groep 1'!$C21),4))</f>
        <v>0</v>
      </c>
      <c r="J20" s="83">
        <f ca="1">INDIRECT("'"&amp;J$1&amp;"'!"&amp;ADDRESS(ROW('Groep 1'!$C21),COLUMN('Groep 1'!$C21),4))</f>
        <v>0</v>
      </c>
      <c r="K20" s="83">
        <f ca="1">INDIRECT("'"&amp;K$1&amp;"'!"&amp;ADDRESS(ROW('Groep 1'!$C21),COLUMN('Groep 1'!$C21),4))</f>
        <v>0</v>
      </c>
      <c r="L20" s="83">
        <f ca="1">INDIRECT("'"&amp;L$1&amp;"'!"&amp;ADDRESS(ROW('Groep 1'!$C21),COLUMN('Groep 1'!$C21),4))</f>
        <v>0</v>
      </c>
      <c r="M20" s="83">
        <f ca="1">INDIRECT("'"&amp;M$1&amp;"'!"&amp;ADDRESS(ROW('Groep 1'!$C21),COLUMN('Groep 1'!$C21),4))</f>
        <v>0</v>
      </c>
      <c r="N20" s="83">
        <f ca="1">INDIRECT("'"&amp;N$1&amp;"'!"&amp;ADDRESS(ROW('Groep 1'!$C21),COLUMN('Groep 1'!$C21),4))</f>
        <v>0</v>
      </c>
    </row>
    <row r="21" spans="2:14" x14ac:dyDescent="0.55000000000000004">
      <c r="E21" s="70">
        <f ca="1">INDIRECT("'"&amp;E$1&amp;"'!"&amp;ADDRESS(ROW('Groep 1'!$C22),COLUMN('Groep 1'!$C22),4))</f>
        <v>0</v>
      </c>
      <c r="F21" s="70">
        <f ca="1">INDIRECT("'"&amp;F$1&amp;"'!"&amp;ADDRESS(ROW('Groep 1'!$C22),COLUMN('Groep 1'!$C22),4))</f>
        <v>0</v>
      </c>
      <c r="G21" s="70">
        <f ca="1">INDIRECT("'"&amp;G$1&amp;"'!"&amp;ADDRESS(ROW('Groep 1'!$C22),COLUMN('Groep 1'!$C22),4))</f>
        <v>0</v>
      </c>
      <c r="H21" s="70">
        <f ca="1">INDIRECT("'"&amp;H$1&amp;"'!"&amp;ADDRESS(ROW('Groep 1'!$C22),COLUMN('Groep 1'!$C22),4))</f>
        <v>0</v>
      </c>
      <c r="I21" s="70">
        <f ca="1">INDIRECT("'"&amp;I$1&amp;"'!"&amp;ADDRESS(ROW('Groep 1'!$C22),COLUMN('Groep 1'!$C22),4))</f>
        <v>0</v>
      </c>
      <c r="J21" s="70">
        <f ca="1">INDIRECT("'"&amp;J$1&amp;"'!"&amp;ADDRESS(ROW('Groep 1'!$C22),COLUMN('Groep 1'!$C22),4))</f>
        <v>0</v>
      </c>
      <c r="K21" s="70">
        <f ca="1">INDIRECT("'"&amp;K$1&amp;"'!"&amp;ADDRESS(ROW('Groep 1'!$C22),COLUMN('Groep 1'!$C22),4))</f>
        <v>0</v>
      </c>
      <c r="L21" s="70">
        <f ca="1">INDIRECT("'"&amp;L$1&amp;"'!"&amp;ADDRESS(ROW('Groep 1'!$C22),COLUMN('Groep 1'!$C22),4))</f>
        <v>0</v>
      </c>
      <c r="M21" s="70">
        <f ca="1">INDIRECT("'"&amp;M$1&amp;"'!"&amp;ADDRESS(ROW('Groep 1'!$C22),COLUMN('Groep 1'!$C22),4))</f>
        <v>0</v>
      </c>
      <c r="N21" s="70">
        <f ca="1">INDIRECT("'"&amp;N$1&amp;"'!"&amp;ADDRESS(ROW('Groep 1'!$C22),COLUMN('Groep 1'!$C22),4))</f>
        <v>0</v>
      </c>
    </row>
    <row r="22" spans="2:14" x14ac:dyDescent="0.55000000000000004">
      <c r="E22" s="51" t="str">
        <f ca="1">INDIRECT("'"&amp;E$1&amp;"'!"&amp;ADDRESS(ROW('Groep 1'!$C23),COLUMN('Groep 1'!$C23),4))</f>
        <v/>
      </c>
      <c r="F22" s="51" t="str">
        <f ca="1">INDIRECT("'"&amp;F$1&amp;"'!"&amp;ADDRESS(ROW('Groep 1'!$C23),COLUMN('Groep 1'!$C23),4))</f>
        <v/>
      </c>
      <c r="G22" s="51" t="str">
        <f ca="1">INDIRECT("'"&amp;G$1&amp;"'!"&amp;ADDRESS(ROW('Groep 1'!$C23),COLUMN('Groep 1'!$C23),4))</f>
        <v/>
      </c>
      <c r="H22" s="51" t="str">
        <f ca="1">INDIRECT("'"&amp;H$1&amp;"'!"&amp;ADDRESS(ROW('Groep 1'!$C23),COLUMN('Groep 1'!$C23),4))</f>
        <v/>
      </c>
      <c r="I22" s="51" t="str">
        <f ca="1">INDIRECT("'"&amp;I$1&amp;"'!"&amp;ADDRESS(ROW('Groep 1'!$C23),COLUMN('Groep 1'!$C23),4))</f>
        <v/>
      </c>
      <c r="J22" s="51" t="str">
        <f ca="1">INDIRECT("'"&amp;J$1&amp;"'!"&amp;ADDRESS(ROW('Groep 1'!$C23),COLUMN('Groep 1'!$C23),4))</f>
        <v/>
      </c>
      <c r="K22" s="51" t="str">
        <f ca="1">INDIRECT("'"&amp;K$1&amp;"'!"&amp;ADDRESS(ROW('Groep 1'!$C23),COLUMN('Groep 1'!$C23),4))</f>
        <v/>
      </c>
      <c r="L22" s="51" t="str">
        <f ca="1">INDIRECT("'"&amp;L$1&amp;"'!"&amp;ADDRESS(ROW('Groep 1'!$C23),COLUMN('Groep 1'!$C23),4))</f>
        <v/>
      </c>
      <c r="M22" s="51" t="str">
        <f ca="1">INDIRECT("'"&amp;M$1&amp;"'!"&amp;ADDRESS(ROW('Groep 1'!$C23),COLUMN('Groep 1'!$C23),4))</f>
        <v/>
      </c>
      <c r="N22" s="51" t="str">
        <f ca="1">INDIRECT("'"&amp;N$1&amp;"'!"&amp;ADDRESS(ROW('Groep 1'!$C23),COLUMN('Groep 1'!$C23),4))</f>
        <v/>
      </c>
    </row>
    <row r="23" spans="2:14" x14ac:dyDescent="0.55000000000000004">
      <c r="E23" s="71">
        <f ca="1">INDIRECT("'"&amp;E$1&amp;"'!"&amp;ADDRESS(ROW('Groep 1'!$C24),COLUMN('Groep 1'!$C24),4))</f>
        <v>0</v>
      </c>
      <c r="F23" s="71">
        <f ca="1">INDIRECT("'"&amp;F$1&amp;"'!"&amp;ADDRESS(ROW('Groep 1'!$C24),COLUMN('Groep 1'!$C24),4))</f>
        <v>0</v>
      </c>
      <c r="G23" s="71">
        <f ca="1">INDIRECT("'"&amp;G$1&amp;"'!"&amp;ADDRESS(ROW('Groep 1'!$C24),COLUMN('Groep 1'!$C24),4))</f>
        <v>0</v>
      </c>
      <c r="H23" s="71">
        <f ca="1">INDIRECT("'"&amp;H$1&amp;"'!"&amp;ADDRESS(ROW('Groep 1'!$C24),COLUMN('Groep 1'!$C24),4))</f>
        <v>0</v>
      </c>
      <c r="I23" s="71">
        <f ca="1">INDIRECT("'"&amp;I$1&amp;"'!"&amp;ADDRESS(ROW('Groep 1'!$C24),COLUMN('Groep 1'!$C24),4))</f>
        <v>0</v>
      </c>
      <c r="J23" s="71">
        <f ca="1">INDIRECT("'"&amp;J$1&amp;"'!"&amp;ADDRESS(ROW('Groep 1'!$C24),COLUMN('Groep 1'!$C24),4))</f>
        <v>0</v>
      </c>
      <c r="K23" s="71">
        <f ca="1">INDIRECT("'"&amp;K$1&amp;"'!"&amp;ADDRESS(ROW('Groep 1'!$C24),COLUMN('Groep 1'!$C24),4))</f>
        <v>0</v>
      </c>
      <c r="L23" s="71">
        <f ca="1">INDIRECT("'"&amp;L$1&amp;"'!"&amp;ADDRESS(ROW('Groep 1'!$C24),COLUMN('Groep 1'!$C24),4))</f>
        <v>0</v>
      </c>
      <c r="M23" s="71">
        <f ca="1">INDIRECT("'"&amp;M$1&amp;"'!"&amp;ADDRESS(ROW('Groep 1'!$C24),COLUMN('Groep 1'!$C24),4))</f>
        <v>0</v>
      </c>
      <c r="N23" s="71">
        <f ca="1">INDIRECT("'"&amp;N$1&amp;"'!"&amp;ADDRESS(ROW('Groep 1'!$C24),COLUMN('Groep 1'!$C24),4))</f>
        <v>0</v>
      </c>
    </row>
    <row r="24" spans="2:14" x14ac:dyDescent="0.55000000000000004">
      <c r="E24" s="20">
        <f ca="1">INDIRECT("'"&amp;E$1&amp;"'!"&amp;ADDRESS(ROW('Groep 1'!$C25),COLUMN('Groep 1'!$C25),4))</f>
        <v>0</v>
      </c>
      <c r="F24" s="20">
        <f ca="1">INDIRECT("'"&amp;F$1&amp;"'!"&amp;ADDRESS(ROW('Groep 1'!$C25),COLUMN('Groep 1'!$C25),4))</f>
        <v>0</v>
      </c>
      <c r="G24" s="20">
        <f ca="1">INDIRECT("'"&amp;G$1&amp;"'!"&amp;ADDRESS(ROW('Groep 1'!$C25),COLUMN('Groep 1'!$C25),4))</f>
        <v>0</v>
      </c>
      <c r="H24" s="20">
        <f ca="1">INDIRECT("'"&amp;H$1&amp;"'!"&amp;ADDRESS(ROW('Groep 1'!$C25),COLUMN('Groep 1'!$C25),4))</f>
        <v>0</v>
      </c>
      <c r="I24" s="20">
        <f ca="1">INDIRECT("'"&amp;I$1&amp;"'!"&amp;ADDRESS(ROW('Groep 1'!$C25),COLUMN('Groep 1'!$C25),4))</f>
        <v>0</v>
      </c>
      <c r="J24" s="20">
        <f ca="1">INDIRECT("'"&amp;J$1&amp;"'!"&amp;ADDRESS(ROW('Groep 1'!$C25),COLUMN('Groep 1'!$C25),4))</f>
        <v>0</v>
      </c>
      <c r="K24" s="20">
        <f ca="1">INDIRECT("'"&amp;K$1&amp;"'!"&amp;ADDRESS(ROW('Groep 1'!$C25),COLUMN('Groep 1'!$C25),4))</f>
        <v>0</v>
      </c>
      <c r="L24" s="20">
        <f ca="1">INDIRECT("'"&amp;L$1&amp;"'!"&amp;ADDRESS(ROW('Groep 1'!$C25),COLUMN('Groep 1'!$C25),4))</f>
        <v>0</v>
      </c>
      <c r="M24" s="20">
        <f ca="1">INDIRECT("'"&amp;M$1&amp;"'!"&amp;ADDRESS(ROW('Groep 1'!$C25),COLUMN('Groep 1'!$C25),4))</f>
        <v>0</v>
      </c>
      <c r="N24" s="20">
        <f ca="1">INDIRECT("'"&amp;N$1&amp;"'!"&amp;ADDRESS(ROW('Groep 1'!$C25),COLUMN('Groep 1'!$C25),4))</f>
        <v>0</v>
      </c>
    </row>
    <row r="25" spans="2:14" x14ac:dyDescent="0.55000000000000004">
      <c r="E25" s="70">
        <f ca="1">INDIRECT("'"&amp;E$1&amp;"'!"&amp;ADDRESS(ROW('Groep 1'!$C26),COLUMN('Groep 1'!$C26),4))</f>
        <v>0</v>
      </c>
      <c r="F25" s="70">
        <f ca="1">INDIRECT("'"&amp;F$1&amp;"'!"&amp;ADDRESS(ROW('Groep 1'!$C26),COLUMN('Groep 1'!$C26),4))</f>
        <v>0</v>
      </c>
      <c r="G25" s="70">
        <f ca="1">INDIRECT("'"&amp;G$1&amp;"'!"&amp;ADDRESS(ROW('Groep 1'!$C26),COLUMN('Groep 1'!$C26),4))</f>
        <v>0</v>
      </c>
      <c r="H25" s="70">
        <f ca="1">INDIRECT("'"&amp;H$1&amp;"'!"&amp;ADDRESS(ROW('Groep 1'!$C26),COLUMN('Groep 1'!$C26),4))</f>
        <v>0</v>
      </c>
      <c r="I25" s="70">
        <f ca="1">INDIRECT("'"&amp;I$1&amp;"'!"&amp;ADDRESS(ROW('Groep 1'!$C26),COLUMN('Groep 1'!$C26),4))</f>
        <v>0</v>
      </c>
      <c r="J25" s="70">
        <f ca="1">INDIRECT("'"&amp;J$1&amp;"'!"&amp;ADDRESS(ROW('Groep 1'!$C26),COLUMN('Groep 1'!$C26),4))</f>
        <v>0</v>
      </c>
      <c r="K25" s="70">
        <f ca="1">INDIRECT("'"&amp;K$1&amp;"'!"&amp;ADDRESS(ROW('Groep 1'!$C26),COLUMN('Groep 1'!$C26),4))</f>
        <v>0</v>
      </c>
      <c r="L25" s="70">
        <f ca="1">INDIRECT("'"&amp;L$1&amp;"'!"&amp;ADDRESS(ROW('Groep 1'!$C26),COLUMN('Groep 1'!$C26),4))</f>
        <v>0</v>
      </c>
      <c r="M25" s="70">
        <f ca="1">INDIRECT("'"&amp;M$1&amp;"'!"&amp;ADDRESS(ROW('Groep 1'!$C26),COLUMN('Groep 1'!$C26),4))</f>
        <v>0</v>
      </c>
      <c r="N25" s="70">
        <f ca="1">INDIRECT("'"&amp;N$1&amp;"'!"&amp;ADDRESS(ROW('Groep 1'!$C26),COLUMN('Groep 1'!$C26),4))</f>
        <v>0</v>
      </c>
    </row>
    <row r="26" spans="2:14" x14ac:dyDescent="0.55000000000000004">
      <c r="E26" s="69">
        <f ca="1">INDIRECT("'"&amp;E$1&amp;"'!"&amp;ADDRESS(ROW('Groep 1'!$C27),COLUMN('Groep 1'!$C27),4))</f>
        <v>0</v>
      </c>
      <c r="F26" s="69">
        <f ca="1">INDIRECT("'"&amp;F$1&amp;"'!"&amp;ADDRESS(ROW('Groep 1'!$C27),COLUMN('Groep 1'!$C27),4))</f>
        <v>0</v>
      </c>
      <c r="G26" s="69">
        <f ca="1">INDIRECT("'"&amp;G$1&amp;"'!"&amp;ADDRESS(ROW('Groep 1'!$C27),COLUMN('Groep 1'!$C27),4))</f>
        <v>0</v>
      </c>
      <c r="H26" s="69">
        <f ca="1">INDIRECT("'"&amp;H$1&amp;"'!"&amp;ADDRESS(ROW('Groep 1'!$C27),COLUMN('Groep 1'!$C27),4))</f>
        <v>0</v>
      </c>
      <c r="I26" s="69">
        <f ca="1">INDIRECT("'"&amp;I$1&amp;"'!"&amp;ADDRESS(ROW('Groep 1'!$C27),COLUMN('Groep 1'!$C27),4))</f>
        <v>0</v>
      </c>
      <c r="J26" s="69">
        <f ca="1">INDIRECT("'"&amp;J$1&amp;"'!"&amp;ADDRESS(ROW('Groep 1'!$C27),COLUMN('Groep 1'!$C27),4))</f>
        <v>0</v>
      </c>
      <c r="K26" s="69">
        <f ca="1">INDIRECT("'"&amp;K$1&amp;"'!"&amp;ADDRESS(ROW('Groep 1'!$C27),COLUMN('Groep 1'!$C27),4))</f>
        <v>0</v>
      </c>
      <c r="L26" s="69">
        <f ca="1">INDIRECT("'"&amp;L$1&amp;"'!"&amp;ADDRESS(ROW('Groep 1'!$C27),COLUMN('Groep 1'!$C27),4))</f>
        <v>0</v>
      </c>
      <c r="M26" s="69">
        <f ca="1">INDIRECT("'"&amp;M$1&amp;"'!"&amp;ADDRESS(ROW('Groep 1'!$C27),COLUMN('Groep 1'!$C27),4))</f>
        <v>0</v>
      </c>
      <c r="N26" s="69">
        <f ca="1">INDIRECT("'"&amp;N$1&amp;"'!"&amp;ADDRESS(ROW('Groep 1'!$C27),COLUMN('Groep 1'!$C27),4))</f>
        <v>0</v>
      </c>
    </row>
    <row r="27" spans="2:14" x14ac:dyDescent="0.55000000000000004">
      <c r="E27" s="23" t="str">
        <f ca="1">INDIRECT("'"&amp;E$1&amp;"'!"&amp;ADDRESS(ROW('Groep 1'!$C28),COLUMN('Groep 1'!$C28),4))</f>
        <v/>
      </c>
      <c r="F27" s="23" t="str">
        <f ca="1">INDIRECT("'"&amp;F$1&amp;"'!"&amp;ADDRESS(ROW('Groep 1'!$C28),COLUMN('Groep 1'!$C28),4))</f>
        <v/>
      </c>
      <c r="G27" s="23" t="str">
        <f ca="1">INDIRECT("'"&amp;G$1&amp;"'!"&amp;ADDRESS(ROW('Groep 1'!$C28),COLUMN('Groep 1'!$C28),4))</f>
        <v/>
      </c>
      <c r="H27" s="23" t="str">
        <f ca="1">INDIRECT("'"&amp;H$1&amp;"'!"&amp;ADDRESS(ROW('Groep 1'!$C28),COLUMN('Groep 1'!$C28),4))</f>
        <v/>
      </c>
      <c r="I27" s="23" t="str">
        <f ca="1">INDIRECT("'"&amp;I$1&amp;"'!"&amp;ADDRESS(ROW('Groep 1'!$C28),COLUMN('Groep 1'!$C28),4))</f>
        <v/>
      </c>
      <c r="J27" s="23" t="str">
        <f ca="1">INDIRECT("'"&amp;J$1&amp;"'!"&amp;ADDRESS(ROW('Groep 1'!$C28),COLUMN('Groep 1'!$C28),4))</f>
        <v/>
      </c>
      <c r="K27" s="23" t="str">
        <f ca="1">INDIRECT("'"&amp;K$1&amp;"'!"&amp;ADDRESS(ROW('Groep 1'!$C28),COLUMN('Groep 1'!$C28),4))</f>
        <v/>
      </c>
      <c r="L27" s="23" t="str">
        <f ca="1">INDIRECT("'"&amp;L$1&amp;"'!"&amp;ADDRESS(ROW('Groep 1'!$C28),COLUMN('Groep 1'!$C28),4))</f>
        <v/>
      </c>
      <c r="M27" s="23" t="str">
        <f ca="1">INDIRECT("'"&amp;M$1&amp;"'!"&amp;ADDRESS(ROW('Groep 1'!$C28),COLUMN('Groep 1'!$C28),4))</f>
        <v/>
      </c>
      <c r="N27" s="23" t="str">
        <f ca="1">INDIRECT("'"&amp;N$1&amp;"'!"&amp;ADDRESS(ROW('Groep 1'!$C28),COLUMN('Groep 1'!$C28),4))</f>
        <v/>
      </c>
    </row>
    <row r="28" spans="2:14" x14ac:dyDescent="0.55000000000000004">
      <c r="E28" s="63">
        <f ca="1">INDIRECT("'"&amp;E$1&amp;"'!"&amp;ADDRESS(ROW('Groep 1'!$C29),COLUMN('Groep 1'!$C29),4))</f>
        <v>0</v>
      </c>
      <c r="F28" s="63">
        <f ca="1">INDIRECT("'"&amp;F$1&amp;"'!"&amp;ADDRESS(ROW('Groep 1'!$C29),COLUMN('Groep 1'!$C29),4))</f>
        <v>0</v>
      </c>
      <c r="G28" s="63">
        <f ca="1">INDIRECT("'"&amp;G$1&amp;"'!"&amp;ADDRESS(ROW('Groep 1'!$C29),COLUMN('Groep 1'!$C29),4))</f>
        <v>0</v>
      </c>
      <c r="H28" s="63">
        <f ca="1">INDIRECT("'"&amp;H$1&amp;"'!"&amp;ADDRESS(ROW('Groep 1'!$C29),COLUMN('Groep 1'!$C29),4))</f>
        <v>0</v>
      </c>
      <c r="I28" s="63">
        <f ca="1">INDIRECT("'"&amp;I$1&amp;"'!"&amp;ADDRESS(ROW('Groep 1'!$C29),COLUMN('Groep 1'!$C29),4))</f>
        <v>0</v>
      </c>
      <c r="J28" s="63">
        <f ca="1">INDIRECT("'"&amp;J$1&amp;"'!"&amp;ADDRESS(ROW('Groep 1'!$C29),COLUMN('Groep 1'!$C29),4))</f>
        <v>0</v>
      </c>
      <c r="K28" s="63">
        <f ca="1">INDIRECT("'"&amp;K$1&amp;"'!"&amp;ADDRESS(ROW('Groep 1'!$C29),COLUMN('Groep 1'!$C29),4))</f>
        <v>0</v>
      </c>
      <c r="L28" s="63">
        <f ca="1">INDIRECT("'"&amp;L$1&amp;"'!"&amp;ADDRESS(ROW('Groep 1'!$C29),COLUMN('Groep 1'!$C29),4))</f>
        <v>0</v>
      </c>
      <c r="M28" s="63">
        <f ca="1">INDIRECT("'"&amp;M$1&amp;"'!"&amp;ADDRESS(ROW('Groep 1'!$C29),COLUMN('Groep 1'!$C29),4))</f>
        <v>0</v>
      </c>
      <c r="N28" s="63">
        <f ca="1">INDIRECT("'"&amp;N$1&amp;"'!"&amp;ADDRESS(ROW('Groep 1'!$C29),COLUMN('Groep 1'!$C29),4))</f>
        <v>0</v>
      </c>
    </row>
    <row r="29" spans="2:14" x14ac:dyDescent="0.55000000000000004">
      <c r="E29" s="69">
        <f ca="1">INDIRECT("'"&amp;E$1&amp;"'!"&amp;ADDRESS(ROW('Groep 1'!$C30),COLUMN('Groep 1'!$C30),4))</f>
        <v>0</v>
      </c>
      <c r="F29" s="69">
        <f ca="1">INDIRECT("'"&amp;F$1&amp;"'!"&amp;ADDRESS(ROW('Groep 1'!$C30),COLUMN('Groep 1'!$C30),4))</f>
        <v>0</v>
      </c>
      <c r="G29" s="69">
        <f ca="1">INDIRECT("'"&amp;G$1&amp;"'!"&amp;ADDRESS(ROW('Groep 1'!$C30),COLUMN('Groep 1'!$C30),4))</f>
        <v>0</v>
      </c>
      <c r="H29" s="69">
        <f ca="1">INDIRECT("'"&amp;H$1&amp;"'!"&amp;ADDRESS(ROW('Groep 1'!$C30),COLUMN('Groep 1'!$C30),4))</f>
        <v>0</v>
      </c>
      <c r="I29" s="69">
        <f ca="1">INDIRECT("'"&amp;I$1&amp;"'!"&amp;ADDRESS(ROW('Groep 1'!$C30),COLUMN('Groep 1'!$C30),4))</f>
        <v>0</v>
      </c>
      <c r="J29" s="69">
        <f ca="1">INDIRECT("'"&amp;J$1&amp;"'!"&amp;ADDRESS(ROW('Groep 1'!$C30),COLUMN('Groep 1'!$C30),4))</f>
        <v>0</v>
      </c>
      <c r="K29" s="69">
        <f ca="1">INDIRECT("'"&amp;K$1&amp;"'!"&amp;ADDRESS(ROW('Groep 1'!$C30),COLUMN('Groep 1'!$C30),4))</f>
        <v>0</v>
      </c>
      <c r="L29" s="69">
        <f ca="1">INDIRECT("'"&amp;L$1&amp;"'!"&amp;ADDRESS(ROW('Groep 1'!$C30),COLUMN('Groep 1'!$C30),4))</f>
        <v>0</v>
      </c>
      <c r="M29" s="69">
        <f ca="1">INDIRECT("'"&amp;M$1&amp;"'!"&amp;ADDRESS(ROW('Groep 1'!$C30),COLUMN('Groep 1'!$C30),4))</f>
        <v>0</v>
      </c>
      <c r="N29" s="69">
        <f ca="1">INDIRECT("'"&amp;N$1&amp;"'!"&amp;ADDRESS(ROW('Groep 1'!$C30),COLUMN('Groep 1'!$C30),4))</f>
        <v>0</v>
      </c>
    </row>
    <row r="30" spans="2:14" x14ac:dyDescent="0.55000000000000004">
      <c r="E30" s="91">
        <f ca="1">INDIRECT("'"&amp;E$1&amp;"'!"&amp;ADDRESS(ROW('Groep 1'!$C31),COLUMN('Groep 1'!$C31),4))</f>
        <v>0</v>
      </c>
      <c r="F30" s="91">
        <f ca="1">INDIRECT("'"&amp;F$1&amp;"'!"&amp;ADDRESS(ROW('Groep 1'!$C31),COLUMN('Groep 1'!$C31),4))</f>
        <v>0</v>
      </c>
      <c r="G30" s="91">
        <f ca="1">INDIRECT("'"&amp;G$1&amp;"'!"&amp;ADDRESS(ROW('Groep 1'!$C31),COLUMN('Groep 1'!$C31),4))</f>
        <v>0</v>
      </c>
      <c r="H30" s="91">
        <f ca="1">INDIRECT("'"&amp;H$1&amp;"'!"&amp;ADDRESS(ROW('Groep 1'!$C31),COLUMN('Groep 1'!$C31),4))</f>
        <v>0</v>
      </c>
      <c r="I30" s="91">
        <f ca="1">INDIRECT("'"&amp;I$1&amp;"'!"&amp;ADDRESS(ROW('Groep 1'!$C31),COLUMN('Groep 1'!$C31),4))</f>
        <v>0</v>
      </c>
      <c r="J30" s="91">
        <f ca="1">INDIRECT("'"&amp;J$1&amp;"'!"&amp;ADDRESS(ROW('Groep 1'!$C31),COLUMN('Groep 1'!$C31),4))</f>
        <v>0</v>
      </c>
      <c r="K30" s="91">
        <f ca="1">INDIRECT("'"&amp;K$1&amp;"'!"&amp;ADDRESS(ROW('Groep 1'!$C31),COLUMN('Groep 1'!$C31),4))</f>
        <v>0</v>
      </c>
      <c r="L30" s="91">
        <f ca="1">INDIRECT("'"&amp;L$1&amp;"'!"&amp;ADDRESS(ROW('Groep 1'!$C31),COLUMN('Groep 1'!$C31),4))</f>
        <v>0</v>
      </c>
      <c r="M30" s="91">
        <f ca="1">INDIRECT("'"&amp;M$1&amp;"'!"&amp;ADDRESS(ROW('Groep 1'!$C31),COLUMN('Groep 1'!$C31),4))</f>
        <v>0</v>
      </c>
      <c r="N30" s="91">
        <f ca="1">INDIRECT("'"&amp;N$1&amp;"'!"&amp;ADDRESS(ROW('Groep 1'!$C31),COLUMN('Groep 1'!$C31),4))</f>
        <v>0</v>
      </c>
    </row>
    <row r="31" spans="2:14" x14ac:dyDescent="0.55000000000000004">
      <c r="E31" s="102">
        <f ca="1">INDIRECT("'"&amp;E$1&amp;"'!"&amp;ADDRESS(ROW('Groep 1'!$C32),COLUMN('Groep 1'!$C32),4))</f>
        <v>0</v>
      </c>
      <c r="F31" s="102">
        <f ca="1">INDIRECT("'"&amp;F$1&amp;"'!"&amp;ADDRESS(ROW('Groep 1'!$C32),COLUMN('Groep 1'!$C32),4))</f>
        <v>0</v>
      </c>
      <c r="G31" s="102">
        <f ca="1">INDIRECT("'"&amp;G$1&amp;"'!"&amp;ADDRESS(ROW('Groep 1'!$C32),COLUMN('Groep 1'!$C32),4))</f>
        <v>0</v>
      </c>
      <c r="H31" s="102">
        <f ca="1">INDIRECT("'"&amp;H$1&amp;"'!"&amp;ADDRESS(ROW('Groep 1'!$C32),COLUMN('Groep 1'!$C32),4))</f>
        <v>0</v>
      </c>
      <c r="I31" s="102">
        <f ca="1">INDIRECT("'"&amp;I$1&amp;"'!"&amp;ADDRESS(ROW('Groep 1'!$C32),COLUMN('Groep 1'!$C32),4))</f>
        <v>0</v>
      </c>
      <c r="J31" s="102">
        <f ca="1">INDIRECT("'"&amp;J$1&amp;"'!"&amp;ADDRESS(ROW('Groep 1'!$C32),COLUMN('Groep 1'!$C32),4))</f>
        <v>0</v>
      </c>
      <c r="K31" s="102">
        <f ca="1">INDIRECT("'"&amp;K$1&amp;"'!"&amp;ADDRESS(ROW('Groep 1'!$C32),COLUMN('Groep 1'!$C32),4))</f>
        <v>0</v>
      </c>
      <c r="L31" s="102">
        <f ca="1">INDIRECT("'"&amp;L$1&amp;"'!"&amp;ADDRESS(ROW('Groep 1'!$C32),COLUMN('Groep 1'!$C32),4))</f>
        <v>0</v>
      </c>
      <c r="M31" s="102">
        <f ca="1">INDIRECT("'"&amp;M$1&amp;"'!"&amp;ADDRESS(ROW('Groep 1'!$C32),COLUMN('Groep 1'!$C32),4))</f>
        <v>0</v>
      </c>
      <c r="N31" s="102">
        <f ca="1">INDIRECT("'"&amp;N$1&amp;"'!"&amp;ADDRESS(ROW('Groep 1'!$C32),COLUMN('Groep 1'!$C32),4))</f>
        <v>0</v>
      </c>
    </row>
    <row r="32" spans="2:14" x14ac:dyDescent="0.55000000000000004">
      <c r="E32" s="101">
        <f ca="1">INDIRECT("'"&amp;E$1&amp;"'!"&amp;ADDRESS(ROW('Groep 1'!$C33),COLUMN('Groep 1'!$C33),4))</f>
        <v>0</v>
      </c>
      <c r="F32" s="101">
        <f ca="1">INDIRECT("'"&amp;F$1&amp;"'!"&amp;ADDRESS(ROW('Groep 1'!$C33),COLUMN('Groep 1'!$C33),4))</f>
        <v>0</v>
      </c>
      <c r="G32" s="101">
        <f ca="1">INDIRECT("'"&amp;G$1&amp;"'!"&amp;ADDRESS(ROW('Groep 1'!$C33),COLUMN('Groep 1'!$C33),4))</f>
        <v>0</v>
      </c>
      <c r="H32" s="101">
        <f ca="1">INDIRECT("'"&amp;H$1&amp;"'!"&amp;ADDRESS(ROW('Groep 1'!$C33),COLUMN('Groep 1'!$C33),4))</f>
        <v>0</v>
      </c>
      <c r="I32" s="101">
        <f ca="1">INDIRECT("'"&amp;I$1&amp;"'!"&amp;ADDRESS(ROW('Groep 1'!$C33),COLUMN('Groep 1'!$C33),4))</f>
        <v>0</v>
      </c>
      <c r="J32" s="101">
        <f ca="1">INDIRECT("'"&amp;J$1&amp;"'!"&amp;ADDRESS(ROW('Groep 1'!$C33),COLUMN('Groep 1'!$C33),4))</f>
        <v>0</v>
      </c>
      <c r="K32" s="101">
        <f ca="1">INDIRECT("'"&amp;K$1&amp;"'!"&amp;ADDRESS(ROW('Groep 1'!$C33),COLUMN('Groep 1'!$C33),4))</f>
        <v>0</v>
      </c>
      <c r="L32" s="101">
        <f ca="1">INDIRECT("'"&amp;L$1&amp;"'!"&amp;ADDRESS(ROW('Groep 1'!$C33),COLUMN('Groep 1'!$C33),4))</f>
        <v>0</v>
      </c>
      <c r="M32" s="101">
        <f ca="1">INDIRECT("'"&amp;M$1&amp;"'!"&amp;ADDRESS(ROW('Groep 1'!$C33),COLUMN('Groep 1'!$C33),4))</f>
        <v>0</v>
      </c>
      <c r="N32" s="101">
        <f ca="1">INDIRECT("'"&amp;N$1&amp;"'!"&amp;ADDRESS(ROW('Groep 1'!$C33),COLUMN('Groep 1'!$C33),4))</f>
        <v>0</v>
      </c>
    </row>
    <row r="33" spans="5:14" x14ac:dyDescent="0.55000000000000004">
      <c r="E33" s="52" t="str">
        <f ca="1">INDIRECT("'"&amp;E$1&amp;"'!"&amp;ADDRESS(ROW('Groep 1'!$C34),COLUMN('Groep 1'!$C34),4))</f>
        <v/>
      </c>
      <c r="F33" s="52" t="str">
        <f ca="1">INDIRECT("'"&amp;F$1&amp;"'!"&amp;ADDRESS(ROW('Groep 1'!$C34),COLUMN('Groep 1'!$C34),4))</f>
        <v/>
      </c>
      <c r="G33" s="52" t="str">
        <f ca="1">INDIRECT("'"&amp;G$1&amp;"'!"&amp;ADDRESS(ROW('Groep 1'!$C34),COLUMN('Groep 1'!$C34),4))</f>
        <v/>
      </c>
      <c r="H33" s="52" t="str">
        <f ca="1">INDIRECT("'"&amp;H$1&amp;"'!"&amp;ADDRESS(ROW('Groep 1'!$C34),COLUMN('Groep 1'!$C34),4))</f>
        <v/>
      </c>
      <c r="I33" s="52" t="str">
        <f ca="1">INDIRECT("'"&amp;I$1&amp;"'!"&amp;ADDRESS(ROW('Groep 1'!$C34),COLUMN('Groep 1'!$C34),4))</f>
        <v/>
      </c>
      <c r="J33" s="52" t="str">
        <f ca="1">INDIRECT("'"&amp;J$1&amp;"'!"&amp;ADDRESS(ROW('Groep 1'!$C34),COLUMN('Groep 1'!$C34),4))</f>
        <v/>
      </c>
      <c r="K33" s="52" t="str">
        <f ca="1">INDIRECT("'"&amp;K$1&amp;"'!"&amp;ADDRESS(ROW('Groep 1'!$C34),COLUMN('Groep 1'!$C34),4))</f>
        <v/>
      </c>
      <c r="L33" s="52" t="str">
        <f ca="1">INDIRECT("'"&amp;L$1&amp;"'!"&amp;ADDRESS(ROW('Groep 1'!$C34),COLUMN('Groep 1'!$C34),4))</f>
        <v/>
      </c>
      <c r="M33" s="52" t="str">
        <f ca="1">INDIRECT("'"&amp;M$1&amp;"'!"&amp;ADDRESS(ROW('Groep 1'!$C34),COLUMN('Groep 1'!$C34),4))</f>
        <v/>
      </c>
      <c r="N33" s="52" t="str">
        <f ca="1">INDIRECT("'"&amp;N$1&amp;"'!"&amp;ADDRESS(ROW('Groep 1'!$C34),COLUMN('Groep 1'!$C34),4))</f>
        <v/>
      </c>
    </row>
    <row r="34" spans="5:14" x14ac:dyDescent="0.55000000000000004">
      <c r="E34" s="18" t="str">
        <f ca="1">INDIRECT("'"&amp;E$1&amp;"'!"&amp;ADDRESS(ROW('Groep 1'!$C35),COLUMN('Groep 1'!$C35),4))</f>
        <v/>
      </c>
      <c r="F34" s="18" t="str">
        <f ca="1">INDIRECT("'"&amp;F$1&amp;"'!"&amp;ADDRESS(ROW('Groep 1'!$C35),COLUMN('Groep 1'!$C35),4))</f>
        <v/>
      </c>
      <c r="G34" s="18" t="str">
        <f ca="1">INDIRECT("'"&amp;G$1&amp;"'!"&amp;ADDRESS(ROW('Groep 1'!$C35),COLUMN('Groep 1'!$C35),4))</f>
        <v/>
      </c>
      <c r="H34" s="18" t="str">
        <f ca="1">INDIRECT("'"&amp;H$1&amp;"'!"&amp;ADDRESS(ROW('Groep 1'!$C35),COLUMN('Groep 1'!$C35),4))</f>
        <v/>
      </c>
      <c r="I34" s="18" t="str">
        <f ca="1">INDIRECT("'"&amp;I$1&amp;"'!"&amp;ADDRESS(ROW('Groep 1'!$C35),COLUMN('Groep 1'!$C35),4))</f>
        <v/>
      </c>
      <c r="J34" s="18" t="str">
        <f ca="1">INDIRECT("'"&amp;J$1&amp;"'!"&amp;ADDRESS(ROW('Groep 1'!$C35),COLUMN('Groep 1'!$C35),4))</f>
        <v/>
      </c>
      <c r="K34" s="18" t="str">
        <f ca="1">INDIRECT("'"&amp;K$1&amp;"'!"&amp;ADDRESS(ROW('Groep 1'!$C35),COLUMN('Groep 1'!$C35),4))</f>
        <v/>
      </c>
      <c r="L34" s="18" t="str">
        <f ca="1">INDIRECT("'"&amp;L$1&amp;"'!"&amp;ADDRESS(ROW('Groep 1'!$C35),COLUMN('Groep 1'!$C35),4))</f>
        <v/>
      </c>
      <c r="M34" s="18" t="str">
        <f ca="1">INDIRECT("'"&amp;M$1&amp;"'!"&amp;ADDRESS(ROW('Groep 1'!$C35),COLUMN('Groep 1'!$C35),4))</f>
        <v/>
      </c>
      <c r="N34" s="18" t="str">
        <f ca="1">INDIRECT("'"&amp;N$1&amp;"'!"&amp;ADDRESS(ROW('Groep 1'!$C35),COLUMN('Groep 1'!$C35),4))</f>
        <v/>
      </c>
    </row>
    <row r="35" spans="5:14" x14ac:dyDescent="0.55000000000000004">
      <c r="E35">
        <f ca="1">INDIRECT("'"&amp;E$1&amp;"'!"&amp;ADDRESS(ROW('Groep 1'!$C36),COLUMN('Groep 1'!$C36),4))</f>
        <v>0</v>
      </c>
      <c r="F35">
        <f ca="1">INDIRECT("'"&amp;F$1&amp;"'!"&amp;ADDRESS(ROW('Groep 1'!$C36),COLUMN('Groep 1'!$C36),4))</f>
        <v>0</v>
      </c>
      <c r="G35">
        <f ca="1">INDIRECT("'"&amp;G$1&amp;"'!"&amp;ADDRESS(ROW('Groep 1'!$C36),COLUMN('Groep 1'!$C36),4))</f>
        <v>0</v>
      </c>
      <c r="H35">
        <f ca="1">INDIRECT("'"&amp;H$1&amp;"'!"&amp;ADDRESS(ROW('Groep 1'!$C36),COLUMN('Groep 1'!$C36),4))</f>
        <v>0</v>
      </c>
      <c r="I35">
        <f ca="1">INDIRECT("'"&amp;I$1&amp;"'!"&amp;ADDRESS(ROW('Groep 1'!$C36),COLUMN('Groep 1'!$C36),4))</f>
        <v>0</v>
      </c>
      <c r="J35">
        <f ca="1">INDIRECT("'"&amp;J$1&amp;"'!"&amp;ADDRESS(ROW('Groep 1'!$C36),COLUMN('Groep 1'!$C36),4))</f>
        <v>0</v>
      </c>
      <c r="K35">
        <f ca="1">INDIRECT("'"&amp;K$1&amp;"'!"&amp;ADDRESS(ROW('Groep 1'!$C36),COLUMN('Groep 1'!$C36),4))</f>
        <v>0</v>
      </c>
      <c r="L35">
        <f ca="1">INDIRECT("'"&amp;L$1&amp;"'!"&amp;ADDRESS(ROW('Groep 1'!$C36),COLUMN('Groep 1'!$C36),4))</f>
        <v>0</v>
      </c>
      <c r="M35">
        <f ca="1">INDIRECT("'"&amp;M$1&amp;"'!"&amp;ADDRESS(ROW('Groep 1'!$C36),COLUMN('Groep 1'!$C36),4))</f>
        <v>0</v>
      </c>
      <c r="N35">
        <f ca="1">INDIRECT("'"&amp;N$1&amp;"'!"&amp;ADDRESS(ROW('Groep 1'!$C36),COLUMN('Groep 1'!$C36),4))</f>
        <v>0</v>
      </c>
    </row>
    <row r="36" spans="5:14" x14ac:dyDescent="0.55000000000000004">
      <c r="E36">
        <f ca="1">INDIRECT("'"&amp;E$1&amp;"'!"&amp;ADDRESS(ROW('Groep 1'!$C37),COLUMN('Groep 1'!$C37),4))</f>
        <v>0</v>
      </c>
      <c r="F36">
        <f ca="1">INDIRECT("'"&amp;F$1&amp;"'!"&amp;ADDRESS(ROW('Groep 1'!$C37),COLUMN('Groep 1'!$C37),4))</f>
        <v>0</v>
      </c>
      <c r="G36">
        <f ca="1">INDIRECT("'"&amp;G$1&amp;"'!"&amp;ADDRESS(ROW('Groep 1'!$C37),COLUMN('Groep 1'!$C37),4))</f>
        <v>0</v>
      </c>
      <c r="H36">
        <f ca="1">INDIRECT("'"&amp;H$1&amp;"'!"&amp;ADDRESS(ROW('Groep 1'!$C37),COLUMN('Groep 1'!$C37),4))</f>
        <v>0</v>
      </c>
      <c r="I36">
        <f ca="1">INDIRECT("'"&amp;I$1&amp;"'!"&amp;ADDRESS(ROW('Groep 1'!$C37),COLUMN('Groep 1'!$C37),4))</f>
        <v>0</v>
      </c>
      <c r="J36">
        <f ca="1">INDIRECT("'"&amp;J$1&amp;"'!"&amp;ADDRESS(ROW('Groep 1'!$C37),COLUMN('Groep 1'!$C37),4))</f>
        <v>0</v>
      </c>
      <c r="K36">
        <f ca="1">INDIRECT("'"&amp;K$1&amp;"'!"&amp;ADDRESS(ROW('Groep 1'!$C37),COLUMN('Groep 1'!$C37),4))</f>
        <v>0</v>
      </c>
      <c r="L36">
        <f ca="1">INDIRECT("'"&amp;L$1&amp;"'!"&amp;ADDRESS(ROW('Groep 1'!$C37),COLUMN('Groep 1'!$C37),4))</f>
        <v>0</v>
      </c>
      <c r="M36">
        <f ca="1">INDIRECT("'"&amp;M$1&amp;"'!"&amp;ADDRESS(ROW('Groep 1'!$C37),COLUMN('Groep 1'!$C37),4))</f>
        <v>0</v>
      </c>
      <c r="N36">
        <f ca="1">INDIRECT("'"&amp;N$1&amp;"'!"&amp;ADDRESS(ROW('Groep 1'!$C37),COLUMN('Groep 1'!$C37),4))</f>
        <v>0</v>
      </c>
    </row>
    <row r="37" spans="5:14" x14ac:dyDescent="0.55000000000000004">
      <c r="E37" s="74" t="str">
        <f ca="1">INDIRECT("'"&amp;E$1&amp;"'!"&amp;ADDRESS(ROW('Groep 1'!$C38),COLUMN('Groep 1'!$C38),4))</f>
        <v>euro per jaar (2024)</v>
      </c>
      <c r="F37" s="74" t="str">
        <f ca="1">INDIRECT("'"&amp;F$1&amp;"'!"&amp;ADDRESS(ROW('Groep 1'!$C38),COLUMN('Groep 1'!$C38),4))</f>
        <v>euro per jaar (2024)</v>
      </c>
      <c r="G37" s="74" t="str">
        <f ca="1">INDIRECT("'"&amp;G$1&amp;"'!"&amp;ADDRESS(ROW('Groep 1'!$C38),COLUMN('Groep 1'!$C38),4))</f>
        <v>euro per jaar (2024)</v>
      </c>
      <c r="H37" s="74" t="str">
        <f ca="1">INDIRECT("'"&amp;H$1&amp;"'!"&amp;ADDRESS(ROW('Groep 1'!$C38),COLUMN('Groep 1'!$C38),4))</f>
        <v>euro per jaar (2024)</v>
      </c>
      <c r="I37" s="74" t="str">
        <f ca="1">INDIRECT("'"&amp;I$1&amp;"'!"&amp;ADDRESS(ROW('Groep 1'!$C38),COLUMN('Groep 1'!$C38),4))</f>
        <v>euro per jaar (2024)</v>
      </c>
      <c r="J37" s="74" t="str">
        <f ca="1">INDIRECT("'"&amp;J$1&amp;"'!"&amp;ADDRESS(ROW('Groep 1'!$C38),COLUMN('Groep 1'!$C38),4))</f>
        <v>euro per jaar (2024)</v>
      </c>
      <c r="K37" s="74" t="str">
        <f ca="1">INDIRECT("'"&amp;K$1&amp;"'!"&amp;ADDRESS(ROW('Groep 1'!$C38),COLUMN('Groep 1'!$C38),4))</f>
        <v>euro per jaar (2024)</v>
      </c>
      <c r="L37" s="74" t="str">
        <f ca="1">INDIRECT("'"&amp;L$1&amp;"'!"&amp;ADDRESS(ROW('Groep 1'!$C38),COLUMN('Groep 1'!$C38),4))</f>
        <v>euro per jaar (2024)</v>
      </c>
      <c r="M37" s="74" t="str">
        <f ca="1">INDIRECT("'"&amp;M$1&amp;"'!"&amp;ADDRESS(ROW('Groep 1'!$C38),COLUMN('Groep 1'!$C38),4))</f>
        <v>euro per jaar (2024)</v>
      </c>
      <c r="N37" s="74" t="str">
        <f ca="1">INDIRECT("'"&amp;N$1&amp;"'!"&amp;ADDRESS(ROW('Groep 1'!$C38),COLUMN('Groep 1'!$C38),4))</f>
        <v>euro per jaar (2024)</v>
      </c>
    </row>
    <row r="38" spans="5:14" x14ac:dyDescent="0.55000000000000004">
      <c r="E38" s="63">
        <f ca="1">INDIRECT("'"&amp;E$1&amp;"'!"&amp;ADDRESS(ROW('Groep 1'!$C39),COLUMN('Groep 1'!$C39),4))</f>
        <v>0</v>
      </c>
      <c r="F38" s="63">
        <f ca="1">INDIRECT("'"&amp;F$1&amp;"'!"&amp;ADDRESS(ROW('Groep 1'!$C39),COLUMN('Groep 1'!$C39),4))</f>
        <v>0</v>
      </c>
      <c r="G38" s="63">
        <f ca="1">INDIRECT("'"&amp;G$1&amp;"'!"&amp;ADDRESS(ROW('Groep 1'!$C39),COLUMN('Groep 1'!$C39),4))</f>
        <v>0</v>
      </c>
      <c r="H38" s="63">
        <f ca="1">INDIRECT("'"&amp;H$1&amp;"'!"&amp;ADDRESS(ROW('Groep 1'!$C39),COLUMN('Groep 1'!$C39),4))</f>
        <v>0</v>
      </c>
      <c r="I38" s="63">
        <f ca="1">INDIRECT("'"&amp;I$1&amp;"'!"&amp;ADDRESS(ROW('Groep 1'!$C39),COLUMN('Groep 1'!$C39),4))</f>
        <v>0</v>
      </c>
      <c r="J38" s="63">
        <f ca="1">INDIRECT("'"&amp;J$1&amp;"'!"&amp;ADDRESS(ROW('Groep 1'!$C39),COLUMN('Groep 1'!$C39),4))</f>
        <v>0</v>
      </c>
      <c r="K38" s="63">
        <f ca="1">INDIRECT("'"&amp;K$1&amp;"'!"&amp;ADDRESS(ROW('Groep 1'!$C39),COLUMN('Groep 1'!$C39),4))</f>
        <v>0</v>
      </c>
      <c r="L38" s="63">
        <f ca="1">INDIRECT("'"&amp;L$1&amp;"'!"&amp;ADDRESS(ROW('Groep 1'!$C39),COLUMN('Groep 1'!$C39),4))</f>
        <v>0</v>
      </c>
      <c r="M38" s="63">
        <f ca="1">INDIRECT("'"&amp;M$1&amp;"'!"&amp;ADDRESS(ROW('Groep 1'!$C39),COLUMN('Groep 1'!$C39),4))</f>
        <v>0</v>
      </c>
      <c r="N38" s="63">
        <f ca="1">INDIRECT("'"&amp;N$1&amp;"'!"&amp;ADDRESS(ROW('Groep 1'!$C39),COLUMN('Groep 1'!$C39),4))</f>
        <v>0</v>
      </c>
    </row>
    <row r="39" spans="5:14" x14ac:dyDescent="0.55000000000000004">
      <c r="E39" s="63">
        <f ca="1">INDIRECT("'"&amp;E$1&amp;"'!"&amp;ADDRESS(ROW('Groep 1'!$C40),COLUMN('Groep 1'!$C40),4))</f>
        <v>0</v>
      </c>
      <c r="F39" s="63">
        <f ca="1">INDIRECT("'"&amp;F$1&amp;"'!"&amp;ADDRESS(ROW('Groep 1'!$C40),COLUMN('Groep 1'!$C40),4))</f>
        <v>0</v>
      </c>
      <c r="G39" s="63">
        <f ca="1">INDIRECT("'"&amp;G$1&amp;"'!"&amp;ADDRESS(ROW('Groep 1'!$C40),COLUMN('Groep 1'!$C40),4))</f>
        <v>0</v>
      </c>
      <c r="H39" s="63">
        <f ca="1">INDIRECT("'"&amp;H$1&amp;"'!"&amp;ADDRESS(ROW('Groep 1'!$C40),COLUMN('Groep 1'!$C40),4))</f>
        <v>0</v>
      </c>
      <c r="I39" s="63">
        <f ca="1">INDIRECT("'"&amp;I$1&amp;"'!"&amp;ADDRESS(ROW('Groep 1'!$C40),COLUMN('Groep 1'!$C40),4))</f>
        <v>0</v>
      </c>
      <c r="J39" s="63">
        <f ca="1">INDIRECT("'"&amp;J$1&amp;"'!"&amp;ADDRESS(ROW('Groep 1'!$C40),COLUMN('Groep 1'!$C40),4))</f>
        <v>0</v>
      </c>
      <c r="K39" s="63">
        <f ca="1">INDIRECT("'"&amp;K$1&amp;"'!"&amp;ADDRESS(ROW('Groep 1'!$C40),COLUMN('Groep 1'!$C40),4))</f>
        <v>0</v>
      </c>
      <c r="L39" s="63">
        <f ca="1">INDIRECT("'"&amp;L$1&amp;"'!"&amp;ADDRESS(ROW('Groep 1'!$C40),COLUMN('Groep 1'!$C40),4))</f>
        <v>0</v>
      </c>
      <c r="M39" s="63">
        <f ca="1">INDIRECT("'"&amp;M$1&amp;"'!"&amp;ADDRESS(ROW('Groep 1'!$C40),COLUMN('Groep 1'!$C40),4))</f>
        <v>0</v>
      </c>
      <c r="N39" s="63">
        <f ca="1">INDIRECT("'"&amp;N$1&amp;"'!"&amp;ADDRESS(ROW('Groep 1'!$C40),COLUMN('Groep 1'!$C40),4))</f>
        <v>0</v>
      </c>
    </row>
    <row r="40" spans="5:14" x14ac:dyDescent="0.55000000000000004">
      <c r="E40" s="63">
        <f ca="1">INDIRECT("'"&amp;E$1&amp;"'!"&amp;ADDRESS(ROW('Groep 1'!$C41),COLUMN('Groep 1'!$C41),4))</f>
        <v>0</v>
      </c>
      <c r="F40" s="63">
        <f ca="1">INDIRECT("'"&amp;F$1&amp;"'!"&amp;ADDRESS(ROW('Groep 1'!$C41),COLUMN('Groep 1'!$C41),4))</f>
        <v>0</v>
      </c>
      <c r="G40" s="63">
        <f ca="1">INDIRECT("'"&amp;G$1&amp;"'!"&amp;ADDRESS(ROW('Groep 1'!$C41),COLUMN('Groep 1'!$C41),4))</f>
        <v>0</v>
      </c>
      <c r="H40" s="63">
        <f ca="1">INDIRECT("'"&amp;H$1&amp;"'!"&amp;ADDRESS(ROW('Groep 1'!$C41),COLUMN('Groep 1'!$C41),4))</f>
        <v>0</v>
      </c>
      <c r="I40" s="63">
        <f ca="1">INDIRECT("'"&amp;I$1&amp;"'!"&amp;ADDRESS(ROW('Groep 1'!$C41),COLUMN('Groep 1'!$C41),4))</f>
        <v>0</v>
      </c>
      <c r="J40" s="63">
        <f ca="1">INDIRECT("'"&amp;J$1&amp;"'!"&amp;ADDRESS(ROW('Groep 1'!$C41),COLUMN('Groep 1'!$C41),4))</f>
        <v>0</v>
      </c>
      <c r="K40" s="63">
        <f ca="1">INDIRECT("'"&amp;K$1&amp;"'!"&amp;ADDRESS(ROW('Groep 1'!$C41),COLUMN('Groep 1'!$C41),4))</f>
        <v>0</v>
      </c>
      <c r="L40" s="63">
        <f ca="1">INDIRECT("'"&amp;L$1&amp;"'!"&amp;ADDRESS(ROW('Groep 1'!$C41),COLUMN('Groep 1'!$C41),4))</f>
        <v>0</v>
      </c>
      <c r="M40" s="63">
        <f ca="1">INDIRECT("'"&amp;M$1&amp;"'!"&amp;ADDRESS(ROW('Groep 1'!$C41),COLUMN('Groep 1'!$C41),4))</f>
        <v>0</v>
      </c>
      <c r="N40" s="63">
        <f ca="1">INDIRECT("'"&amp;N$1&amp;"'!"&amp;ADDRESS(ROW('Groep 1'!$C41),COLUMN('Groep 1'!$C41),4))</f>
        <v>0</v>
      </c>
    </row>
    <row r="41" spans="5:14" x14ac:dyDescent="0.55000000000000004">
      <c r="E41" s="63">
        <f ca="1">INDIRECT("'"&amp;E$1&amp;"'!"&amp;ADDRESS(ROW('Groep 1'!$C42),COLUMN('Groep 1'!$C42),4))</f>
        <v>0</v>
      </c>
      <c r="F41" s="63">
        <f ca="1">INDIRECT("'"&amp;F$1&amp;"'!"&amp;ADDRESS(ROW('Groep 1'!$C42),COLUMN('Groep 1'!$C42),4))</f>
        <v>0</v>
      </c>
      <c r="G41" s="63">
        <f ca="1">INDIRECT("'"&amp;G$1&amp;"'!"&amp;ADDRESS(ROW('Groep 1'!$C42),COLUMN('Groep 1'!$C42),4))</f>
        <v>0</v>
      </c>
      <c r="H41" s="63">
        <f ca="1">INDIRECT("'"&amp;H$1&amp;"'!"&amp;ADDRESS(ROW('Groep 1'!$C42),COLUMN('Groep 1'!$C42),4))</f>
        <v>0</v>
      </c>
      <c r="I41" s="63">
        <f ca="1">INDIRECT("'"&amp;I$1&amp;"'!"&amp;ADDRESS(ROW('Groep 1'!$C42),COLUMN('Groep 1'!$C42),4))</f>
        <v>0</v>
      </c>
      <c r="J41" s="63">
        <f ca="1">INDIRECT("'"&amp;J$1&amp;"'!"&amp;ADDRESS(ROW('Groep 1'!$C42),COLUMN('Groep 1'!$C42),4))</f>
        <v>0</v>
      </c>
      <c r="K41" s="63">
        <f ca="1">INDIRECT("'"&amp;K$1&amp;"'!"&amp;ADDRESS(ROW('Groep 1'!$C42),COLUMN('Groep 1'!$C42),4))</f>
        <v>0</v>
      </c>
      <c r="L41" s="63">
        <f ca="1">INDIRECT("'"&amp;L$1&amp;"'!"&amp;ADDRESS(ROW('Groep 1'!$C42),COLUMN('Groep 1'!$C42),4))</f>
        <v>0</v>
      </c>
      <c r="M41" s="63">
        <f ca="1">INDIRECT("'"&amp;M$1&amp;"'!"&amp;ADDRESS(ROW('Groep 1'!$C42),COLUMN('Groep 1'!$C42),4))</f>
        <v>0</v>
      </c>
      <c r="N41" s="63">
        <f ca="1">INDIRECT("'"&amp;N$1&amp;"'!"&amp;ADDRESS(ROW('Groep 1'!$C42),COLUMN('Groep 1'!$C42),4))</f>
        <v>0</v>
      </c>
    </row>
    <row r="42" spans="5:14" x14ac:dyDescent="0.55000000000000004">
      <c r="E42" s="63">
        <f ca="1">INDIRECT("'"&amp;E$1&amp;"'!"&amp;ADDRESS(ROW('Groep 1'!$C43),COLUMN('Groep 1'!$C43),4))</f>
        <v>0</v>
      </c>
      <c r="F42" s="63">
        <f ca="1">INDIRECT("'"&amp;F$1&amp;"'!"&amp;ADDRESS(ROW('Groep 1'!$C43),COLUMN('Groep 1'!$C43),4))</f>
        <v>0</v>
      </c>
      <c r="G42" s="63">
        <f ca="1">INDIRECT("'"&amp;G$1&amp;"'!"&amp;ADDRESS(ROW('Groep 1'!$C43),COLUMN('Groep 1'!$C43),4))</f>
        <v>0</v>
      </c>
      <c r="H42" s="63">
        <f ca="1">INDIRECT("'"&amp;H$1&amp;"'!"&amp;ADDRESS(ROW('Groep 1'!$C43),COLUMN('Groep 1'!$C43),4))</f>
        <v>0</v>
      </c>
      <c r="I42" s="63">
        <f ca="1">INDIRECT("'"&amp;I$1&amp;"'!"&amp;ADDRESS(ROW('Groep 1'!$C43),COLUMN('Groep 1'!$C43),4))</f>
        <v>0</v>
      </c>
      <c r="J42" s="63">
        <f ca="1">INDIRECT("'"&amp;J$1&amp;"'!"&amp;ADDRESS(ROW('Groep 1'!$C43),COLUMN('Groep 1'!$C43),4))</f>
        <v>0</v>
      </c>
      <c r="K42" s="63">
        <f ca="1">INDIRECT("'"&amp;K$1&amp;"'!"&amp;ADDRESS(ROW('Groep 1'!$C43),COLUMN('Groep 1'!$C43),4))</f>
        <v>0</v>
      </c>
      <c r="L42" s="63">
        <f ca="1">INDIRECT("'"&amp;L$1&amp;"'!"&amp;ADDRESS(ROW('Groep 1'!$C43),COLUMN('Groep 1'!$C43),4))</f>
        <v>0</v>
      </c>
      <c r="M42" s="63">
        <f ca="1">INDIRECT("'"&amp;M$1&amp;"'!"&amp;ADDRESS(ROW('Groep 1'!$C43),COLUMN('Groep 1'!$C43),4))</f>
        <v>0</v>
      </c>
      <c r="N42" s="63">
        <f ca="1">INDIRECT("'"&amp;N$1&amp;"'!"&amp;ADDRESS(ROW('Groep 1'!$C43),COLUMN('Groep 1'!$C43),4))</f>
        <v>0</v>
      </c>
    </row>
    <row r="43" spans="5:14" x14ac:dyDescent="0.55000000000000004">
      <c r="E43" s="64">
        <f ca="1">INDIRECT("'"&amp;E$1&amp;"'!"&amp;ADDRESS(ROW('Groep 1'!$C44),COLUMN('Groep 1'!$C44),4))</f>
        <v>0</v>
      </c>
      <c r="F43" s="64">
        <f ca="1">INDIRECT("'"&amp;F$1&amp;"'!"&amp;ADDRESS(ROW('Groep 1'!$C44),COLUMN('Groep 1'!$C44),4))</f>
        <v>0</v>
      </c>
      <c r="G43" s="64">
        <f ca="1">INDIRECT("'"&amp;G$1&amp;"'!"&amp;ADDRESS(ROW('Groep 1'!$C44),COLUMN('Groep 1'!$C44),4))</f>
        <v>0</v>
      </c>
      <c r="H43" s="64">
        <f ca="1">INDIRECT("'"&amp;H$1&amp;"'!"&amp;ADDRESS(ROW('Groep 1'!$C44),COLUMN('Groep 1'!$C44),4))</f>
        <v>0</v>
      </c>
      <c r="I43" s="64">
        <f ca="1">INDIRECT("'"&amp;I$1&amp;"'!"&amp;ADDRESS(ROW('Groep 1'!$C44),COLUMN('Groep 1'!$C44),4))</f>
        <v>0</v>
      </c>
      <c r="J43" s="64">
        <f ca="1">INDIRECT("'"&amp;J$1&amp;"'!"&amp;ADDRESS(ROW('Groep 1'!$C44),COLUMN('Groep 1'!$C44),4))</f>
        <v>0</v>
      </c>
      <c r="K43" s="64">
        <f ca="1">INDIRECT("'"&amp;K$1&amp;"'!"&amp;ADDRESS(ROW('Groep 1'!$C44),COLUMN('Groep 1'!$C44),4))</f>
        <v>0</v>
      </c>
      <c r="L43" s="64">
        <f ca="1">INDIRECT("'"&amp;L$1&amp;"'!"&amp;ADDRESS(ROW('Groep 1'!$C44),COLUMN('Groep 1'!$C44),4))</f>
        <v>0</v>
      </c>
      <c r="M43" s="64">
        <f ca="1">INDIRECT("'"&amp;M$1&amp;"'!"&amp;ADDRESS(ROW('Groep 1'!$C44),COLUMN('Groep 1'!$C44),4))</f>
        <v>0</v>
      </c>
      <c r="N43" s="64">
        <f ca="1">INDIRECT("'"&amp;N$1&amp;"'!"&amp;ADDRESS(ROW('Groep 1'!$C44),COLUMN('Groep 1'!$C44),4))</f>
        <v>0</v>
      </c>
    </row>
    <row r="44" spans="5:14" x14ac:dyDescent="0.55000000000000004">
      <c r="E44" s="21">
        <f ca="1">INDIRECT("'"&amp;E$1&amp;"'!"&amp;ADDRESS(ROW('Groep 1'!$C45),COLUMN('Groep 1'!$C45),4))</f>
        <v>0</v>
      </c>
      <c r="F44" s="21">
        <f ca="1">INDIRECT("'"&amp;F$1&amp;"'!"&amp;ADDRESS(ROW('Groep 1'!$C45),COLUMN('Groep 1'!$C45),4))</f>
        <v>0</v>
      </c>
      <c r="G44" s="21">
        <f ca="1">INDIRECT("'"&amp;G$1&amp;"'!"&amp;ADDRESS(ROW('Groep 1'!$C45),COLUMN('Groep 1'!$C45),4))</f>
        <v>0</v>
      </c>
      <c r="H44" s="21">
        <f ca="1">INDIRECT("'"&amp;H$1&amp;"'!"&amp;ADDRESS(ROW('Groep 1'!$C45),COLUMN('Groep 1'!$C45),4))</f>
        <v>0</v>
      </c>
      <c r="I44" s="21">
        <f ca="1">INDIRECT("'"&amp;I$1&amp;"'!"&amp;ADDRESS(ROW('Groep 1'!$C45),COLUMN('Groep 1'!$C45),4))</f>
        <v>0</v>
      </c>
      <c r="J44" s="21">
        <f ca="1">INDIRECT("'"&amp;J$1&amp;"'!"&amp;ADDRESS(ROW('Groep 1'!$C45),COLUMN('Groep 1'!$C45),4))</f>
        <v>0</v>
      </c>
      <c r="K44" s="21">
        <f ca="1">INDIRECT("'"&amp;K$1&amp;"'!"&amp;ADDRESS(ROW('Groep 1'!$C45),COLUMN('Groep 1'!$C45),4))</f>
        <v>0</v>
      </c>
      <c r="L44" s="21">
        <f ca="1">INDIRECT("'"&amp;L$1&amp;"'!"&amp;ADDRESS(ROW('Groep 1'!$C45),COLUMN('Groep 1'!$C45),4))</f>
        <v>0</v>
      </c>
      <c r="M44" s="21">
        <f ca="1">INDIRECT("'"&amp;M$1&amp;"'!"&amp;ADDRESS(ROW('Groep 1'!$C45),COLUMN('Groep 1'!$C45),4))</f>
        <v>0</v>
      </c>
      <c r="N44" s="21">
        <f ca="1">INDIRECT("'"&amp;N$1&amp;"'!"&amp;ADDRESS(ROW('Groep 1'!$C45),COLUMN('Groep 1'!$C45),4))</f>
        <v>0</v>
      </c>
    </row>
    <row r="45" spans="5:14" x14ac:dyDescent="0.55000000000000004">
      <c r="E45" s="92" t="str">
        <f ca="1">INDIRECT("'"&amp;E$1&amp;"'!"&amp;ADDRESS(ROW('Groep 1'!$C46),COLUMN('Groep 1'!$C46),4))</f>
        <v/>
      </c>
      <c r="F45" s="92" t="str">
        <f ca="1">INDIRECT("'"&amp;F$1&amp;"'!"&amp;ADDRESS(ROW('Groep 1'!$C46),COLUMN('Groep 1'!$C46),4))</f>
        <v/>
      </c>
      <c r="G45" s="92" t="str">
        <f ca="1">INDIRECT("'"&amp;G$1&amp;"'!"&amp;ADDRESS(ROW('Groep 1'!$C46),COLUMN('Groep 1'!$C46),4))</f>
        <v/>
      </c>
      <c r="H45" s="92" t="str">
        <f ca="1">INDIRECT("'"&amp;H$1&amp;"'!"&amp;ADDRESS(ROW('Groep 1'!$C46),COLUMN('Groep 1'!$C46),4))</f>
        <v/>
      </c>
      <c r="I45" s="92" t="str">
        <f ca="1">INDIRECT("'"&amp;I$1&amp;"'!"&amp;ADDRESS(ROW('Groep 1'!$C46),COLUMN('Groep 1'!$C46),4))</f>
        <v/>
      </c>
      <c r="J45" s="92" t="str">
        <f ca="1">INDIRECT("'"&amp;J$1&amp;"'!"&amp;ADDRESS(ROW('Groep 1'!$C46),COLUMN('Groep 1'!$C46),4))</f>
        <v/>
      </c>
      <c r="K45" s="92" t="str">
        <f ca="1">INDIRECT("'"&amp;K$1&amp;"'!"&amp;ADDRESS(ROW('Groep 1'!$C46),COLUMN('Groep 1'!$C46),4))</f>
        <v/>
      </c>
      <c r="L45" s="92" t="str">
        <f ca="1">INDIRECT("'"&amp;L$1&amp;"'!"&amp;ADDRESS(ROW('Groep 1'!$C46),COLUMN('Groep 1'!$C46),4))</f>
        <v/>
      </c>
      <c r="M45" s="92" t="str">
        <f ca="1">INDIRECT("'"&amp;M$1&amp;"'!"&amp;ADDRESS(ROW('Groep 1'!$C46),COLUMN('Groep 1'!$C46),4))</f>
        <v/>
      </c>
      <c r="N45" s="92" t="str">
        <f ca="1">INDIRECT("'"&amp;N$1&amp;"'!"&amp;ADDRESS(ROW('Groep 1'!$C46),COLUMN('Groep 1'!$C46),4))</f>
        <v/>
      </c>
    </row>
    <row r="46" spans="5:14" x14ac:dyDescent="0.55000000000000004">
      <c r="E46">
        <f ca="1">INDIRECT("'"&amp;E$1&amp;"'!"&amp;ADDRESS(ROW('Groep 1'!$C47),COLUMN('Groep 1'!$C47),4))</f>
        <v>0</v>
      </c>
      <c r="F46">
        <f ca="1">INDIRECT("'"&amp;F$1&amp;"'!"&amp;ADDRESS(ROW('Groep 1'!$C47),COLUMN('Groep 1'!$C47),4))</f>
        <v>0</v>
      </c>
      <c r="G46">
        <f ca="1">INDIRECT("'"&amp;G$1&amp;"'!"&amp;ADDRESS(ROW('Groep 1'!$C47),COLUMN('Groep 1'!$C47),4))</f>
        <v>0</v>
      </c>
      <c r="H46">
        <f ca="1">INDIRECT("'"&amp;H$1&amp;"'!"&amp;ADDRESS(ROW('Groep 1'!$C47),COLUMN('Groep 1'!$C47),4))</f>
        <v>0</v>
      </c>
      <c r="I46">
        <f ca="1">INDIRECT("'"&amp;I$1&amp;"'!"&amp;ADDRESS(ROW('Groep 1'!$C47),COLUMN('Groep 1'!$C47),4))</f>
        <v>0</v>
      </c>
      <c r="J46">
        <f ca="1">INDIRECT("'"&amp;J$1&amp;"'!"&amp;ADDRESS(ROW('Groep 1'!$C47),COLUMN('Groep 1'!$C47),4))</f>
        <v>0</v>
      </c>
      <c r="K46">
        <f ca="1">INDIRECT("'"&amp;K$1&amp;"'!"&amp;ADDRESS(ROW('Groep 1'!$C47),COLUMN('Groep 1'!$C47),4))</f>
        <v>0</v>
      </c>
      <c r="L46">
        <f ca="1">INDIRECT("'"&amp;L$1&amp;"'!"&amp;ADDRESS(ROW('Groep 1'!$C47),COLUMN('Groep 1'!$C47),4))</f>
        <v>0</v>
      </c>
      <c r="M46">
        <f ca="1">INDIRECT("'"&amp;M$1&amp;"'!"&amp;ADDRESS(ROW('Groep 1'!$C47),COLUMN('Groep 1'!$C47),4))</f>
        <v>0</v>
      </c>
      <c r="N46">
        <f ca="1">INDIRECT("'"&amp;N$1&amp;"'!"&amp;ADDRESS(ROW('Groep 1'!$C47),COLUMN('Groep 1'!$C47),4))</f>
        <v>0</v>
      </c>
    </row>
    <row r="47" spans="5:14" x14ac:dyDescent="0.55000000000000004">
      <c r="E47" s="73" t="str">
        <f ca="1">INDIRECT("'"&amp;E$1&amp;"'!"&amp;ADDRESS(ROW('Groep 1'!$C48),COLUMN('Groep 1'!$C48),4))</f>
        <v>euro pp2024</v>
      </c>
      <c r="F47" s="73" t="str">
        <f ca="1">INDIRECT("'"&amp;F$1&amp;"'!"&amp;ADDRESS(ROW('Groep 1'!$C48),COLUMN('Groep 1'!$C48),4))</f>
        <v>euro pp2024</v>
      </c>
      <c r="G47" s="73" t="str">
        <f ca="1">INDIRECT("'"&amp;G$1&amp;"'!"&amp;ADDRESS(ROW('Groep 1'!$C48),COLUMN('Groep 1'!$C48),4))</f>
        <v>euro pp2024</v>
      </c>
      <c r="H47" s="73" t="str">
        <f ca="1">INDIRECT("'"&amp;H$1&amp;"'!"&amp;ADDRESS(ROW('Groep 1'!$C48),COLUMN('Groep 1'!$C48),4))</f>
        <v>euro pp2024</v>
      </c>
      <c r="I47" s="73" t="str">
        <f ca="1">INDIRECT("'"&amp;I$1&amp;"'!"&amp;ADDRESS(ROW('Groep 1'!$C48),COLUMN('Groep 1'!$C48),4))</f>
        <v>euro pp2024</v>
      </c>
      <c r="J47" s="73" t="str">
        <f ca="1">INDIRECT("'"&amp;J$1&amp;"'!"&amp;ADDRESS(ROW('Groep 1'!$C48),COLUMN('Groep 1'!$C48),4))</f>
        <v>euro pp2024</v>
      </c>
      <c r="K47" s="73" t="str">
        <f ca="1">INDIRECT("'"&amp;K$1&amp;"'!"&amp;ADDRESS(ROW('Groep 1'!$C48),COLUMN('Groep 1'!$C48),4))</f>
        <v>euro pp2024</v>
      </c>
      <c r="L47" s="73" t="str">
        <f ca="1">INDIRECT("'"&amp;L$1&amp;"'!"&amp;ADDRESS(ROW('Groep 1'!$C48),COLUMN('Groep 1'!$C48),4))</f>
        <v>euro pp2024</v>
      </c>
      <c r="M47" s="73" t="str">
        <f ca="1">INDIRECT("'"&amp;M$1&amp;"'!"&amp;ADDRESS(ROW('Groep 1'!$C48),COLUMN('Groep 1'!$C48),4))</f>
        <v>euro pp2024</v>
      </c>
      <c r="N47" s="73" t="str">
        <f ca="1">INDIRECT("'"&amp;N$1&amp;"'!"&amp;ADDRESS(ROW('Groep 1'!$C48),COLUMN('Groep 1'!$C48),4))</f>
        <v>euro pp2024</v>
      </c>
    </row>
    <row r="48" spans="5:14" x14ac:dyDescent="0.55000000000000004">
      <c r="E48" s="21" t="str">
        <f ca="1">INDIRECT("'"&amp;E$1&amp;"'!"&amp;ADDRESS(ROW('Groep 1'!$C49),COLUMN('Groep 1'!$C49),4))</f>
        <v/>
      </c>
      <c r="F48" s="21" t="str">
        <f ca="1">INDIRECT("'"&amp;F$1&amp;"'!"&amp;ADDRESS(ROW('Groep 1'!$C49),COLUMN('Groep 1'!$C49),4))</f>
        <v/>
      </c>
      <c r="G48" s="21" t="str">
        <f ca="1">INDIRECT("'"&amp;G$1&amp;"'!"&amp;ADDRESS(ROW('Groep 1'!$C49),COLUMN('Groep 1'!$C49),4))</f>
        <v/>
      </c>
      <c r="H48" s="21" t="str">
        <f ca="1">INDIRECT("'"&amp;H$1&amp;"'!"&amp;ADDRESS(ROW('Groep 1'!$C49),COLUMN('Groep 1'!$C49),4))</f>
        <v/>
      </c>
      <c r="I48" s="21" t="str">
        <f ca="1">INDIRECT("'"&amp;I$1&amp;"'!"&amp;ADDRESS(ROW('Groep 1'!$C49),COLUMN('Groep 1'!$C49),4))</f>
        <v/>
      </c>
      <c r="J48" s="21" t="str">
        <f ca="1">INDIRECT("'"&amp;J$1&amp;"'!"&amp;ADDRESS(ROW('Groep 1'!$C49),COLUMN('Groep 1'!$C49),4))</f>
        <v/>
      </c>
      <c r="K48" s="21" t="str">
        <f ca="1">INDIRECT("'"&amp;K$1&amp;"'!"&amp;ADDRESS(ROW('Groep 1'!$C49),COLUMN('Groep 1'!$C49),4))</f>
        <v/>
      </c>
      <c r="L48" s="21" t="str">
        <f ca="1">INDIRECT("'"&amp;L$1&amp;"'!"&amp;ADDRESS(ROW('Groep 1'!$C49),COLUMN('Groep 1'!$C49),4))</f>
        <v/>
      </c>
      <c r="M48" s="21" t="str">
        <f ca="1">INDIRECT("'"&amp;M$1&amp;"'!"&amp;ADDRESS(ROW('Groep 1'!$C49),COLUMN('Groep 1'!$C49),4))</f>
        <v/>
      </c>
      <c r="N48" s="21" t="str">
        <f ca="1">INDIRECT("'"&amp;N$1&amp;"'!"&amp;ADDRESS(ROW('Groep 1'!$C49),COLUMN('Groep 1'!$C49),4))</f>
        <v/>
      </c>
    </row>
    <row r="49" spans="5:14" x14ac:dyDescent="0.55000000000000004">
      <c r="E49" s="21" t="str">
        <f ca="1">INDIRECT("'"&amp;E$1&amp;"'!"&amp;ADDRESS(ROW('Groep 1'!$C50),COLUMN('Groep 1'!$C50),4))</f>
        <v/>
      </c>
      <c r="F49" s="21" t="str">
        <f ca="1">INDIRECT("'"&amp;F$1&amp;"'!"&amp;ADDRESS(ROW('Groep 1'!$C50),COLUMN('Groep 1'!$C50),4))</f>
        <v/>
      </c>
      <c r="G49" s="21" t="str">
        <f ca="1">INDIRECT("'"&amp;G$1&amp;"'!"&amp;ADDRESS(ROW('Groep 1'!$C50),COLUMN('Groep 1'!$C50),4))</f>
        <v/>
      </c>
      <c r="H49" s="21" t="str">
        <f ca="1">INDIRECT("'"&amp;H$1&amp;"'!"&amp;ADDRESS(ROW('Groep 1'!$C50),COLUMN('Groep 1'!$C50),4))</f>
        <v/>
      </c>
      <c r="I49" s="21" t="str">
        <f ca="1">INDIRECT("'"&amp;I$1&amp;"'!"&amp;ADDRESS(ROW('Groep 1'!$C50),COLUMN('Groep 1'!$C50),4))</f>
        <v/>
      </c>
      <c r="J49" s="21" t="str">
        <f ca="1">INDIRECT("'"&amp;J$1&amp;"'!"&amp;ADDRESS(ROW('Groep 1'!$C50),COLUMN('Groep 1'!$C50),4))</f>
        <v/>
      </c>
      <c r="K49" s="21" t="str">
        <f ca="1">INDIRECT("'"&amp;K$1&amp;"'!"&amp;ADDRESS(ROW('Groep 1'!$C50),COLUMN('Groep 1'!$C50),4))</f>
        <v/>
      </c>
      <c r="L49" s="21" t="str">
        <f ca="1">INDIRECT("'"&amp;L$1&amp;"'!"&amp;ADDRESS(ROW('Groep 1'!$C50),COLUMN('Groep 1'!$C50),4))</f>
        <v/>
      </c>
      <c r="M49" s="21" t="str">
        <f ca="1">INDIRECT("'"&amp;M$1&amp;"'!"&amp;ADDRESS(ROW('Groep 1'!$C50),COLUMN('Groep 1'!$C50),4))</f>
        <v/>
      </c>
      <c r="N49" s="21" t="str">
        <f ca="1">INDIRECT("'"&amp;N$1&amp;"'!"&amp;ADDRESS(ROW('Groep 1'!$C50),COLUMN('Groep 1'!$C50),4))</f>
        <v/>
      </c>
    </row>
    <row r="50" spans="5:14" x14ac:dyDescent="0.55000000000000004">
      <c r="E50" s="22" t="str">
        <f ca="1">INDIRECT("'"&amp;E$1&amp;"'!"&amp;ADDRESS(ROW('Groep 1'!$C51),COLUMN('Groep 1'!$C51),4))</f>
        <v/>
      </c>
      <c r="F50" s="22" t="str">
        <f ca="1">INDIRECT("'"&amp;F$1&amp;"'!"&amp;ADDRESS(ROW('Groep 1'!$C51),COLUMN('Groep 1'!$C51),4))</f>
        <v/>
      </c>
      <c r="G50" s="22" t="str">
        <f ca="1">INDIRECT("'"&amp;G$1&amp;"'!"&amp;ADDRESS(ROW('Groep 1'!$C51),COLUMN('Groep 1'!$C51),4))</f>
        <v/>
      </c>
      <c r="H50" s="22" t="str">
        <f ca="1">INDIRECT("'"&amp;H$1&amp;"'!"&amp;ADDRESS(ROW('Groep 1'!$C51),COLUMN('Groep 1'!$C51),4))</f>
        <v/>
      </c>
      <c r="I50" s="22" t="str">
        <f ca="1">INDIRECT("'"&amp;I$1&amp;"'!"&amp;ADDRESS(ROW('Groep 1'!$C51),COLUMN('Groep 1'!$C51),4))</f>
        <v/>
      </c>
      <c r="J50" s="22" t="str">
        <f ca="1">INDIRECT("'"&amp;J$1&amp;"'!"&amp;ADDRESS(ROW('Groep 1'!$C51),COLUMN('Groep 1'!$C51),4))</f>
        <v/>
      </c>
      <c r="K50" s="22" t="str">
        <f ca="1">INDIRECT("'"&amp;K$1&amp;"'!"&amp;ADDRESS(ROW('Groep 1'!$C51),COLUMN('Groep 1'!$C51),4))</f>
        <v/>
      </c>
      <c r="L50" s="22" t="str">
        <f ca="1">INDIRECT("'"&amp;L$1&amp;"'!"&amp;ADDRESS(ROW('Groep 1'!$C51),COLUMN('Groep 1'!$C51),4))</f>
        <v/>
      </c>
      <c r="M50" s="22" t="str">
        <f ca="1">INDIRECT("'"&amp;M$1&amp;"'!"&amp;ADDRESS(ROW('Groep 1'!$C51),COLUMN('Groep 1'!$C51),4))</f>
        <v/>
      </c>
      <c r="N50" s="22" t="str">
        <f ca="1">INDIRECT("'"&amp;N$1&amp;"'!"&amp;ADDRESS(ROW('Groep 1'!$C51),COLUMN('Groep 1'!$C51),4))</f>
        <v/>
      </c>
    </row>
    <row r="51" spans="5:14" x14ac:dyDescent="0.55000000000000004">
      <c r="E51" s="21" t="str">
        <f ca="1">INDIRECT("'"&amp;E$1&amp;"'!"&amp;ADDRESS(ROW('Groep 1'!$C52),COLUMN('Groep 1'!$C52),4))</f>
        <v/>
      </c>
      <c r="F51" s="21" t="str">
        <f ca="1">INDIRECT("'"&amp;F$1&amp;"'!"&amp;ADDRESS(ROW('Groep 1'!$C52),COLUMN('Groep 1'!$C52),4))</f>
        <v/>
      </c>
      <c r="G51" s="21" t="str">
        <f ca="1">INDIRECT("'"&amp;G$1&amp;"'!"&amp;ADDRESS(ROW('Groep 1'!$C52),COLUMN('Groep 1'!$C52),4))</f>
        <v/>
      </c>
      <c r="H51" s="21" t="str">
        <f ca="1">INDIRECT("'"&amp;H$1&amp;"'!"&amp;ADDRESS(ROW('Groep 1'!$C52),COLUMN('Groep 1'!$C52),4))</f>
        <v/>
      </c>
      <c r="I51" s="21" t="str">
        <f ca="1">INDIRECT("'"&amp;I$1&amp;"'!"&amp;ADDRESS(ROW('Groep 1'!$C52),COLUMN('Groep 1'!$C52),4))</f>
        <v/>
      </c>
      <c r="J51" s="21" t="str">
        <f ca="1">INDIRECT("'"&amp;J$1&amp;"'!"&amp;ADDRESS(ROW('Groep 1'!$C52),COLUMN('Groep 1'!$C52),4))</f>
        <v/>
      </c>
      <c r="K51" s="21" t="str">
        <f ca="1">INDIRECT("'"&amp;K$1&amp;"'!"&amp;ADDRESS(ROW('Groep 1'!$C52),COLUMN('Groep 1'!$C52),4))</f>
        <v/>
      </c>
      <c r="L51" s="21" t="str">
        <f ca="1">INDIRECT("'"&amp;L$1&amp;"'!"&amp;ADDRESS(ROW('Groep 1'!$C52),COLUMN('Groep 1'!$C52),4))</f>
        <v/>
      </c>
      <c r="M51" s="21" t="str">
        <f ca="1">INDIRECT("'"&amp;M$1&amp;"'!"&amp;ADDRESS(ROW('Groep 1'!$C52),COLUMN('Groep 1'!$C52),4))</f>
        <v/>
      </c>
      <c r="N51" s="21" t="str">
        <f ca="1">INDIRECT("'"&amp;N$1&amp;"'!"&amp;ADDRESS(ROW('Groep 1'!$C52),COLUMN('Groep 1'!$C52),4))</f>
        <v/>
      </c>
    </row>
  </sheetData>
  <sheetProtection algorithmName="SHA-512" hashValue="LDl3ERjVkya+HMCUIzOT097SvWjIes8YWnchVRubx0QEvOVg+/n9fk2BX/16w3qphmL+fbO/XuSx7aBeRb3IRA==" saltValue="dfxUM8/fTG8ms5Dndd7iYA==" spinCount="100000" sheet="1" objects="1" scenarios="1" formatColumns="0" selectLockedCells="1"/>
  <phoneticPr fontId="10" type="noConversion"/>
  <conditionalFormatting sqref="B2:B12 B14 B18">
    <cfRule type="expression" dxfId="77" priority="32">
      <formula>B2&lt;&gt;""</formula>
    </cfRule>
  </conditionalFormatting>
  <conditionalFormatting sqref="D2:D3">
    <cfRule type="expression" dxfId="76" priority="12">
      <formula>D2&lt;&gt;""</formula>
    </cfRule>
  </conditionalFormatting>
  <conditionalFormatting sqref="E2:N4 D6:N9 E11:N12 E14:N16">
    <cfRule type="expression" dxfId="75" priority="6">
      <formula>D2&lt;&gt;""</formula>
    </cfRule>
  </conditionalFormatting>
  <conditionalFormatting sqref="E21:N23">
    <cfRule type="expression" dxfId="74" priority="5">
      <formula>E21&lt;&gt;""</formula>
    </cfRule>
  </conditionalFormatting>
  <conditionalFormatting sqref="E25:N26">
    <cfRule type="expression" dxfId="73" priority="4">
      <formula>E25&lt;&gt;""</formula>
    </cfRule>
  </conditionalFormatting>
  <conditionalFormatting sqref="E28:N32">
    <cfRule type="expression" dxfId="72" priority="1">
      <formula>E28&lt;&gt;""</formula>
    </cfRule>
  </conditionalFormatting>
  <conditionalFormatting sqref="E34:N34">
    <cfRule type="expression" dxfId="71" priority="3">
      <formula>E34&lt;&gt;""</formula>
    </cfRule>
  </conditionalFormatting>
  <conditionalFormatting sqref="E38:N43">
    <cfRule type="expression" dxfId="70" priority="2">
      <formula>E38&lt;&gt;""</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7723E-0FA3-4613-B6CF-45DCFDF2A99C}">
  <sheetPr codeName="Blad8"/>
  <dimension ref="B2:P367"/>
  <sheetViews>
    <sheetView topLeftCell="F1" workbookViewId="0">
      <selection activeCell="I3" sqref="I3:I11"/>
    </sheetView>
  </sheetViews>
  <sheetFormatPr defaultRowHeight="14.4" x14ac:dyDescent="0.55000000000000004"/>
  <cols>
    <col min="2" max="2" width="21.47265625" style="55" customWidth="1"/>
    <col min="6" max="6" width="18.68359375" customWidth="1"/>
    <col min="10" max="10" width="26.83984375" bestFit="1" customWidth="1"/>
    <col min="11" max="11" width="60.41796875" bestFit="1" customWidth="1"/>
    <col min="13" max="13" width="12.83984375" customWidth="1"/>
  </cols>
  <sheetData>
    <row r="2" spans="2:16" x14ac:dyDescent="0.55000000000000004">
      <c r="B2" s="54" t="s">
        <v>7</v>
      </c>
      <c r="C2" s="7" t="s">
        <v>8</v>
      </c>
      <c r="D2" s="7" t="s">
        <v>9</v>
      </c>
      <c r="E2" s="7" t="s">
        <v>10</v>
      </c>
      <c r="F2" s="8" t="s">
        <v>11</v>
      </c>
      <c r="G2" s="7" t="s">
        <v>12</v>
      </c>
      <c r="H2" s="9" t="s">
        <v>13</v>
      </c>
      <c r="I2" t="s">
        <v>4</v>
      </c>
      <c r="J2" s="10" t="s">
        <v>14</v>
      </c>
      <c r="K2" s="10" t="s">
        <v>11</v>
      </c>
      <c r="L2" s="10" t="s">
        <v>15</v>
      </c>
      <c r="M2" s="10" t="s">
        <v>100</v>
      </c>
      <c r="P2" s="10" t="s">
        <v>112</v>
      </c>
    </row>
    <row r="3" spans="2:16" x14ac:dyDescent="0.55000000000000004">
      <c r="B3" s="11">
        <v>1.1000000000000001</v>
      </c>
      <c r="C3" s="12">
        <v>1</v>
      </c>
      <c r="D3" s="12">
        <v>1</v>
      </c>
      <c r="E3" s="12">
        <v>1</v>
      </c>
      <c r="F3" s="3" t="s">
        <v>192</v>
      </c>
      <c r="G3">
        <v>5</v>
      </c>
      <c r="H3" s="13" t="s">
        <v>13</v>
      </c>
      <c r="I3" t="s">
        <v>16</v>
      </c>
      <c r="J3" t="s">
        <v>130</v>
      </c>
      <c r="K3" t="s">
        <v>17</v>
      </c>
      <c r="L3" t="s">
        <v>18</v>
      </c>
      <c r="M3" t="s">
        <v>100</v>
      </c>
      <c r="N3" t="s">
        <v>184</v>
      </c>
      <c r="P3" t="s">
        <v>223</v>
      </c>
    </row>
    <row r="4" spans="2:16" x14ac:dyDescent="0.55000000000000004">
      <c r="B4" s="11">
        <f>ROUND(B3+0.1,1)</f>
        <v>1.2</v>
      </c>
      <c r="C4" s="12">
        <v>2</v>
      </c>
      <c r="D4" s="12">
        <v>2</v>
      </c>
      <c r="E4" s="12">
        <v>2</v>
      </c>
      <c r="F4" s="3" t="s">
        <v>193</v>
      </c>
      <c r="G4">
        <v>10</v>
      </c>
      <c r="H4" s="13" t="s">
        <v>19</v>
      </c>
      <c r="I4" t="s">
        <v>20</v>
      </c>
      <c r="J4" t="s">
        <v>131</v>
      </c>
      <c r="K4" t="s">
        <v>21</v>
      </c>
      <c r="L4" t="s">
        <v>36</v>
      </c>
      <c r="M4" t="s">
        <v>101</v>
      </c>
      <c r="N4" t="s">
        <v>187</v>
      </c>
      <c r="P4" t="s">
        <v>224</v>
      </c>
    </row>
    <row r="5" spans="2:16" x14ac:dyDescent="0.55000000000000004">
      <c r="B5" s="11">
        <f t="shared" ref="B5:B68" si="0">ROUND(B4+0.1,1)</f>
        <v>1.3</v>
      </c>
      <c r="C5" s="12">
        <v>3</v>
      </c>
      <c r="D5" s="12">
        <v>3</v>
      </c>
      <c r="E5" s="12">
        <v>3</v>
      </c>
      <c r="F5" s="3" t="s">
        <v>194</v>
      </c>
      <c r="G5">
        <v>15</v>
      </c>
      <c r="I5" t="s">
        <v>22</v>
      </c>
      <c r="J5" t="s">
        <v>132</v>
      </c>
      <c r="K5" t="s">
        <v>23</v>
      </c>
      <c r="L5" t="s">
        <v>24</v>
      </c>
      <c r="M5" t="s">
        <v>104</v>
      </c>
      <c r="N5">
        <v>2024</v>
      </c>
      <c r="P5" t="s">
        <v>225</v>
      </c>
    </row>
    <row r="6" spans="2:16" x14ac:dyDescent="0.55000000000000004">
      <c r="B6" s="11">
        <f t="shared" si="0"/>
        <v>1.4</v>
      </c>
      <c r="C6" s="12">
        <v>4</v>
      </c>
      <c r="D6" s="12">
        <v>4</v>
      </c>
      <c r="E6" s="12">
        <v>4</v>
      </c>
      <c r="F6" s="3"/>
      <c r="G6">
        <v>20</v>
      </c>
      <c r="I6" t="s">
        <v>25</v>
      </c>
      <c r="J6" t="s">
        <v>26</v>
      </c>
      <c r="K6" t="s">
        <v>27</v>
      </c>
      <c r="L6" t="s">
        <v>28</v>
      </c>
      <c r="M6" t="s">
        <v>105</v>
      </c>
      <c r="N6" t="s">
        <v>185</v>
      </c>
      <c r="P6" t="s">
        <v>226</v>
      </c>
    </row>
    <row r="7" spans="2:16" x14ac:dyDescent="0.55000000000000004">
      <c r="B7" s="11">
        <f t="shared" si="0"/>
        <v>1.5</v>
      </c>
      <c r="C7" s="12">
        <v>5</v>
      </c>
      <c r="D7" s="12">
        <v>5</v>
      </c>
      <c r="E7" s="12">
        <v>5</v>
      </c>
      <c r="G7">
        <v>25</v>
      </c>
      <c r="I7" t="s">
        <v>29</v>
      </c>
      <c r="K7" t="s">
        <v>30</v>
      </c>
      <c r="L7" t="s">
        <v>31</v>
      </c>
    </row>
    <row r="8" spans="2:16" x14ac:dyDescent="0.55000000000000004">
      <c r="B8" s="11">
        <f t="shared" si="0"/>
        <v>1.6</v>
      </c>
      <c r="C8" s="12">
        <v>6</v>
      </c>
      <c r="D8" s="12">
        <v>6</v>
      </c>
      <c r="E8" s="12">
        <v>6</v>
      </c>
      <c r="G8">
        <v>30</v>
      </c>
      <c r="I8" t="s">
        <v>32</v>
      </c>
      <c r="L8" t="s">
        <v>120</v>
      </c>
    </row>
    <row r="9" spans="2:16" x14ac:dyDescent="0.55000000000000004">
      <c r="B9" s="11">
        <f t="shared" si="0"/>
        <v>1.7</v>
      </c>
      <c r="C9" s="12">
        <v>7</v>
      </c>
      <c r="D9" s="12">
        <v>7</v>
      </c>
      <c r="E9" s="12">
        <v>7</v>
      </c>
      <c r="G9">
        <v>35</v>
      </c>
      <c r="I9" t="s">
        <v>33</v>
      </c>
      <c r="L9" t="s">
        <v>26</v>
      </c>
    </row>
    <row r="10" spans="2:16" x14ac:dyDescent="0.55000000000000004">
      <c r="B10" s="11">
        <f t="shared" si="0"/>
        <v>1.8</v>
      </c>
      <c r="C10" s="12"/>
      <c r="D10" s="12">
        <v>8</v>
      </c>
      <c r="E10" s="12">
        <v>8</v>
      </c>
      <c r="G10">
        <v>40</v>
      </c>
      <c r="I10" t="s">
        <v>34</v>
      </c>
    </row>
    <row r="11" spans="2:16" x14ac:dyDescent="0.55000000000000004">
      <c r="B11" s="11">
        <f t="shared" si="0"/>
        <v>1.9</v>
      </c>
      <c r="C11" s="12"/>
      <c r="D11" s="12">
        <v>9</v>
      </c>
      <c r="E11" s="12">
        <v>9</v>
      </c>
      <c r="G11">
        <v>45</v>
      </c>
      <c r="I11" t="s">
        <v>35</v>
      </c>
    </row>
    <row r="12" spans="2:16" x14ac:dyDescent="0.55000000000000004">
      <c r="B12" s="11">
        <f t="shared" si="0"/>
        <v>2</v>
      </c>
      <c r="C12" s="12"/>
      <c r="D12" s="12">
        <v>10</v>
      </c>
      <c r="E12" s="12">
        <v>10</v>
      </c>
      <c r="G12">
        <v>50</v>
      </c>
    </row>
    <row r="13" spans="2:16" x14ac:dyDescent="0.55000000000000004">
      <c r="B13" s="11">
        <f t="shared" si="0"/>
        <v>2.1</v>
      </c>
      <c r="C13" s="12"/>
      <c r="D13" s="12">
        <v>11</v>
      </c>
      <c r="E13" s="12">
        <v>11</v>
      </c>
      <c r="G13">
        <v>55</v>
      </c>
    </row>
    <row r="14" spans="2:16" x14ac:dyDescent="0.55000000000000004">
      <c r="B14" s="11">
        <f t="shared" si="0"/>
        <v>2.2000000000000002</v>
      </c>
      <c r="C14" s="12"/>
      <c r="D14" s="12">
        <v>12</v>
      </c>
      <c r="E14" s="12">
        <v>12</v>
      </c>
      <c r="G14">
        <v>60</v>
      </c>
    </row>
    <row r="15" spans="2:16" x14ac:dyDescent="0.55000000000000004">
      <c r="B15" s="11">
        <f t="shared" si="0"/>
        <v>2.2999999999999998</v>
      </c>
      <c r="C15" s="12"/>
      <c r="D15" s="12">
        <v>13</v>
      </c>
      <c r="E15" s="12">
        <v>13</v>
      </c>
      <c r="G15">
        <v>65</v>
      </c>
    </row>
    <row r="16" spans="2:16" x14ac:dyDescent="0.55000000000000004">
      <c r="B16" s="11">
        <f t="shared" si="0"/>
        <v>2.4</v>
      </c>
      <c r="C16" s="12"/>
      <c r="D16" s="12">
        <v>14</v>
      </c>
      <c r="E16" s="12">
        <v>14</v>
      </c>
      <c r="G16">
        <v>70</v>
      </c>
    </row>
    <row r="17" spans="2:7" x14ac:dyDescent="0.55000000000000004">
      <c r="B17" s="11">
        <f t="shared" si="0"/>
        <v>2.5</v>
      </c>
      <c r="C17" s="12"/>
      <c r="D17" s="12">
        <v>15</v>
      </c>
      <c r="E17" s="12">
        <v>15</v>
      </c>
      <c r="G17">
        <v>75</v>
      </c>
    </row>
    <row r="18" spans="2:7" x14ac:dyDescent="0.55000000000000004">
      <c r="B18" s="11">
        <f t="shared" si="0"/>
        <v>2.6</v>
      </c>
      <c r="D18" s="12">
        <v>16</v>
      </c>
      <c r="E18" s="12">
        <v>16</v>
      </c>
      <c r="G18">
        <v>80</v>
      </c>
    </row>
    <row r="19" spans="2:7" x14ac:dyDescent="0.55000000000000004">
      <c r="B19" s="11">
        <f t="shared" si="0"/>
        <v>2.7</v>
      </c>
      <c r="D19" s="12">
        <v>17</v>
      </c>
      <c r="E19" s="12">
        <v>17</v>
      </c>
      <c r="G19">
        <v>85</v>
      </c>
    </row>
    <row r="20" spans="2:7" x14ac:dyDescent="0.55000000000000004">
      <c r="B20" s="11">
        <f t="shared" si="0"/>
        <v>2.8</v>
      </c>
      <c r="D20" s="12">
        <v>18</v>
      </c>
      <c r="E20" s="12">
        <v>18</v>
      </c>
      <c r="G20">
        <v>90</v>
      </c>
    </row>
    <row r="21" spans="2:7" x14ac:dyDescent="0.55000000000000004">
      <c r="B21" s="11">
        <f t="shared" si="0"/>
        <v>2.9</v>
      </c>
      <c r="D21" s="12">
        <v>19</v>
      </c>
      <c r="E21" s="12">
        <v>19</v>
      </c>
      <c r="G21">
        <v>95</v>
      </c>
    </row>
    <row r="22" spans="2:7" x14ac:dyDescent="0.55000000000000004">
      <c r="B22" s="11">
        <f t="shared" si="0"/>
        <v>3</v>
      </c>
      <c r="D22" s="12">
        <v>20</v>
      </c>
      <c r="E22" s="12">
        <v>20</v>
      </c>
      <c r="G22">
        <v>100</v>
      </c>
    </row>
    <row r="23" spans="2:7" x14ac:dyDescent="0.55000000000000004">
      <c r="B23" s="11">
        <f t="shared" si="0"/>
        <v>3.1</v>
      </c>
      <c r="D23" s="12">
        <v>21</v>
      </c>
      <c r="E23" s="12">
        <v>21</v>
      </c>
      <c r="G23">
        <v>105</v>
      </c>
    </row>
    <row r="24" spans="2:7" x14ac:dyDescent="0.55000000000000004">
      <c r="B24" s="11">
        <f t="shared" si="0"/>
        <v>3.2</v>
      </c>
      <c r="D24" s="12">
        <v>22</v>
      </c>
      <c r="E24" s="12">
        <v>22</v>
      </c>
      <c r="G24">
        <v>110</v>
      </c>
    </row>
    <row r="25" spans="2:7" x14ac:dyDescent="0.55000000000000004">
      <c r="B25" s="11">
        <f t="shared" si="0"/>
        <v>3.3</v>
      </c>
      <c r="D25" s="12">
        <v>23</v>
      </c>
      <c r="E25" s="12">
        <v>23</v>
      </c>
      <c r="G25">
        <v>115</v>
      </c>
    </row>
    <row r="26" spans="2:7" x14ac:dyDescent="0.55000000000000004">
      <c r="B26" s="11">
        <f t="shared" si="0"/>
        <v>3.4</v>
      </c>
      <c r="D26" s="12">
        <v>24</v>
      </c>
      <c r="E26" s="12">
        <v>24</v>
      </c>
      <c r="G26">
        <v>120</v>
      </c>
    </row>
    <row r="27" spans="2:7" x14ac:dyDescent="0.55000000000000004">
      <c r="B27" s="11">
        <f t="shared" si="0"/>
        <v>3.5</v>
      </c>
      <c r="D27" s="12">
        <v>25</v>
      </c>
      <c r="E27" s="12">
        <v>25</v>
      </c>
      <c r="G27">
        <v>125</v>
      </c>
    </row>
    <row r="28" spans="2:7" x14ac:dyDescent="0.55000000000000004">
      <c r="B28" s="11">
        <f t="shared" si="0"/>
        <v>3.6</v>
      </c>
      <c r="D28" s="12">
        <v>26</v>
      </c>
      <c r="E28" s="12">
        <v>26</v>
      </c>
      <c r="G28">
        <v>130</v>
      </c>
    </row>
    <row r="29" spans="2:7" x14ac:dyDescent="0.55000000000000004">
      <c r="B29" s="11">
        <f t="shared" si="0"/>
        <v>3.7</v>
      </c>
      <c r="D29" s="12">
        <v>27</v>
      </c>
      <c r="E29" s="12">
        <v>27</v>
      </c>
      <c r="G29">
        <v>135</v>
      </c>
    </row>
    <row r="30" spans="2:7" x14ac:dyDescent="0.55000000000000004">
      <c r="B30" s="11">
        <f t="shared" si="0"/>
        <v>3.8</v>
      </c>
      <c r="D30" s="12">
        <v>28</v>
      </c>
      <c r="E30" s="12">
        <v>28</v>
      </c>
      <c r="G30">
        <v>140</v>
      </c>
    </row>
    <row r="31" spans="2:7" x14ac:dyDescent="0.55000000000000004">
      <c r="B31" s="11">
        <f t="shared" si="0"/>
        <v>3.9</v>
      </c>
      <c r="D31" s="12">
        <v>29</v>
      </c>
      <c r="E31" s="12">
        <v>29</v>
      </c>
      <c r="G31">
        <v>145</v>
      </c>
    </row>
    <row r="32" spans="2:7" x14ac:dyDescent="0.55000000000000004">
      <c r="B32" s="11">
        <f t="shared" si="0"/>
        <v>4</v>
      </c>
      <c r="D32" s="12">
        <v>30</v>
      </c>
      <c r="E32" s="12">
        <v>30</v>
      </c>
      <c r="G32">
        <v>150</v>
      </c>
    </row>
    <row r="33" spans="2:5" x14ac:dyDescent="0.55000000000000004">
      <c r="B33" s="11">
        <f t="shared" si="0"/>
        <v>4.0999999999999996</v>
      </c>
      <c r="D33" s="12">
        <v>31</v>
      </c>
      <c r="E33" s="12">
        <v>31</v>
      </c>
    </row>
    <row r="34" spans="2:5" x14ac:dyDescent="0.55000000000000004">
      <c r="B34" s="11">
        <f t="shared" si="0"/>
        <v>4.2</v>
      </c>
      <c r="D34" s="12">
        <v>32</v>
      </c>
      <c r="E34" s="12">
        <v>32</v>
      </c>
    </row>
    <row r="35" spans="2:5" x14ac:dyDescent="0.55000000000000004">
      <c r="B35" s="11">
        <f t="shared" si="0"/>
        <v>4.3</v>
      </c>
      <c r="D35" s="12">
        <v>33</v>
      </c>
      <c r="E35" s="12">
        <v>33</v>
      </c>
    </row>
    <row r="36" spans="2:5" x14ac:dyDescent="0.55000000000000004">
      <c r="B36" s="11">
        <f t="shared" si="0"/>
        <v>4.4000000000000004</v>
      </c>
      <c r="D36" s="12">
        <v>34</v>
      </c>
      <c r="E36" s="12">
        <v>34</v>
      </c>
    </row>
    <row r="37" spans="2:5" x14ac:dyDescent="0.55000000000000004">
      <c r="B37" s="11">
        <f t="shared" si="0"/>
        <v>4.5</v>
      </c>
      <c r="D37" s="12">
        <v>35</v>
      </c>
      <c r="E37" s="12">
        <v>35</v>
      </c>
    </row>
    <row r="38" spans="2:5" x14ac:dyDescent="0.55000000000000004">
      <c r="B38" s="11">
        <f t="shared" si="0"/>
        <v>4.5999999999999996</v>
      </c>
      <c r="D38" s="12">
        <v>36</v>
      </c>
      <c r="E38" s="12">
        <v>36</v>
      </c>
    </row>
    <row r="39" spans="2:5" x14ac:dyDescent="0.55000000000000004">
      <c r="B39" s="11">
        <f t="shared" si="0"/>
        <v>4.7</v>
      </c>
      <c r="D39" s="12">
        <v>37</v>
      </c>
      <c r="E39" s="12">
        <v>37</v>
      </c>
    </row>
    <row r="40" spans="2:5" x14ac:dyDescent="0.55000000000000004">
      <c r="B40" s="11">
        <f t="shared" si="0"/>
        <v>4.8</v>
      </c>
      <c r="D40" s="12">
        <v>38</v>
      </c>
      <c r="E40" s="12">
        <v>38</v>
      </c>
    </row>
    <row r="41" spans="2:5" x14ac:dyDescent="0.55000000000000004">
      <c r="B41" s="11">
        <f t="shared" si="0"/>
        <v>4.9000000000000004</v>
      </c>
      <c r="D41" s="12">
        <v>39</v>
      </c>
      <c r="E41" s="12">
        <v>39</v>
      </c>
    </row>
    <row r="42" spans="2:5" x14ac:dyDescent="0.55000000000000004">
      <c r="B42" s="11">
        <f t="shared" si="0"/>
        <v>5</v>
      </c>
      <c r="D42" s="12">
        <v>40</v>
      </c>
      <c r="E42" s="12">
        <v>40</v>
      </c>
    </row>
    <row r="43" spans="2:5" x14ac:dyDescent="0.55000000000000004">
      <c r="B43" s="11">
        <f t="shared" si="0"/>
        <v>5.0999999999999996</v>
      </c>
      <c r="D43" s="12">
        <v>41</v>
      </c>
      <c r="E43" s="12">
        <v>41</v>
      </c>
    </row>
    <row r="44" spans="2:5" x14ac:dyDescent="0.55000000000000004">
      <c r="B44" s="11">
        <f t="shared" si="0"/>
        <v>5.2</v>
      </c>
      <c r="D44" s="12">
        <v>42</v>
      </c>
      <c r="E44" s="12">
        <v>42</v>
      </c>
    </row>
    <row r="45" spans="2:5" x14ac:dyDescent="0.55000000000000004">
      <c r="B45" s="11">
        <f t="shared" si="0"/>
        <v>5.3</v>
      </c>
      <c r="D45" s="12">
        <v>43</v>
      </c>
      <c r="E45" s="12">
        <v>43</v>
      </c>
    </row>
    <row r="46" spans="2:5" x14ac:dyDescent="0.55000000000000004">
      <c r="B46" s="11">
        <f t="shared" si="0"/>
        <v>5.4</v>
      </c>
      <c r="D46" s="12">
        <v>44</v>
      </c>
      <c r="E46" s="12">
        <v>44</v>
      </c>
    </row>
    <row r="47" spans="2:5" x14ac:dyDescent="0.55000000000000004">
      <c r="B47" s="11">
        <f t="shared" si="0"/>
        <v>5.5</v>
      </c>
      <c r="D47" s="12">
        <v>45</v>
      </c>
      <c r="E47" s="12">
        <v>45</v>
      </c>
    </row>
    <row r="48" spans="2:5" x14ac:dyDescent="0.55000000000000004">
      <c r="B48" s="11">
        <f t="shared" si="0"/>
        <v>5.6</v>
      </c>
      <c r="D48" s="12">
        <v>46</v>
      </c>
      <c r="E48" s="12">
        <v>46</v>
      </c>
    </row>
    <row r="49" spans="2:5" x14ac:dyDescent="0.55000000000000004">
      <c r="B49" s="11">
        <f t="shared" si="0"/>
        <v>5.7</v>
      </c>
      <c r="D49" s="12">
        <v>47</v>
      </c>
      <c r="E49" s="12">
        <v>47</v>
      </c>
    </row>
    <row r="50" spans="2:5" x14ac:dyDescent="0.55000000000000004">
      <c r="B50" s="11">
        <f t="shared" si="0"/>
        <v>5.8</v>
      </c>
      <c r="D50" s="12">
        <v>48</v>
      </c>
      <c r="E50" s="12">
        <v>48</v>
      </c>
    </row>
    <row r="51" spans="2:5" x14ac:dyDescent="0.55000000000000004">
      <c r="B51" s="11">
        <f t="shared" si="0"/>
        <v>5.9</v>
      </c>
      <c r="D51" s="12">
        <v>49</v>
      </c>
      <c r="E51" s="12">
        <v>49</v>
      </c>
    </row>
    <row r="52" spans="2:5" x14ac:dyDescent="0.55000000000000004">
      <c r="B52" s="11">
        <f t="shared" si="0"/>
        <v>6</v>
      </c>
      <c r="D52" s="12">
        <v>50</v>
      </c>
      <c r="E52" s="12">
        <v>50</v>
      </c>
    </row>
    <row r="53" spans="2:5" x14ac:dyDescent="0.55000000000000004">
      <c r="B53" s="11">
        <f t="shared" si="0"/>
        <v>6.1</v>
      </c>
      <c r="D53" s="12">
        <v>51</v>
      </c>
      <c r="E53" s="12">
        <v>51</v>
      </c>
    </row>
    <row r="54" spans="2:5" x14ac:dyDescent="0.55000000000000004">
      <c r="B54" s="11">
        <f t="shared" si="0"/>
        <v>6.2</v>
      </c>
      <c r="D54" s="12">
        <v>52</v>
      </c>
      <c r="E54" s="12">
        <v>52</v>
      </c>
    </row>
    <row r="55" spans="2:5" x14ac:dyDescent="0.55000000000000004">
      <c r="B55" s="11">
        <f t="shared" si="0"/>
        <v>6.3</v>
      </c>
      <c r="D55" s="12">
        <v>53</v>
      </c>
      <c r="E55" s="12">
        <v>53</v>
      </c>
    </row>
    <row r="56" spans="2:5" x14ac:dyDescent="0.55000000000000004">
      <c r="B56" s="11">
        <f t="shared" si="0"/>
        <v>6.4</v>
      </c>
      <c r="D56" s="12">
        <v>54</v>
      </c>
      <c r="E56" s="12">
        <v>54</v>
      </c>
    </row>
    <row r="57" spans="2:5" x14ac:dyDescent="0.55000000000000004">
      <c r="B57" s="11">
        <f t="shared" si="0"/>
        <v>6.5</v>
      </c>
      <c r="D57" s="12">
        <v>55</v>
      </c>
      <c r="E57" s="12">
        <v>55</v>
      </c>
    </row>
    <row r="58" spans="2:5" x14ac:dyDescent="0.55000000000000004">
      <c r="B58" s="11">
        <f t="shared" si="0"/>
        <v>6.6</v>
      </c>
      <c r="D58" s="12">
        <v>56</v>
      </c>
      <c r="E58" s="12">
        <v>56</v>
      </c>
    </row>
    <row r="59" spans="2:5" x14ac:dyDescent="0.55000000000000004">
      <c r="B59" s="11">
        <f t="shared" si="0"/>
        <v>6.7</v>
      </c>
      <c r="D59" s="12">
        <v>57</v>
      </c>
      <c r="E59" s="12">
        <v>57</v>
      </c>
    </row>
    <row r="60" spans="2:5" x14ac:dyDescent="0.55000000000000004">
      <c r="B60" s="11">
        <f t="shared" si="0"/>
        <v>6.8</v>
      </c>
      <c r="D60" s="12">
        <v>58</v>
      </c>
      <c r="E60" s="12">
        <v>58</v>
      </c>
    </row>
    <row r="61" spans="2:5" x14ac:dyDescent="0.55000000000000004">
      <c r="B61" s="11">
        <f t="shared" si="0"/>
        <v>6.9</v>
      </c>
      <c r="D61" s="12">
        <v>59</v>
      </c>
      <c r="E61" s="12">
        <v>59</v>
      </c>
    </row>
    <row r="62" spans="2:5" x14ac:dyDescent="0.55000000000000004">
      <c r="B62" s="11">
        <f t="shared" si="0"/>
        <v>7</v>
      </c>
      <c r="D62" s="12">
        <v>60</v>
      </c>
      <c r="E62" s="12">
        <v>60</v>
      </c>
    </row>
    <row r="63" spans="2:5" x14ac:dyDescent="0.55000000000000004">
      <c r="B63" s="11">
        <f t="shared" si="0"/>
        <v>7.1</v>
      </c>
      <c r="D63" s="12">
        <v>61</v>
      </c>
      <c r="E63" s="12">
        <v>61</v>
      </c>
    </row>
    <row r="64" spans="2:5" x14ac:dyDescent="0.55000000000000004">
      <c r="B64" s="11">
        <f t="shared" si="0"/>
        <v>7.2</v>
      </c>
      <c r="D64" s="12">
        <v>62</v>
      </c>
      <c r="E64" s="12">
        <v>62</v>
      </c>
    </row>
    <row r="65" spans="2:5" x14ac:dyDescent="0.55000000000000004">
      <c r="B65" s="11">
        <f t="shared" si="0"/>
        <v>7.3</v>
      </c>
      <c r="D65" s="12">
        <v>63</v>
      </c>
      <c r="E65" s="12">
        <v>63</v>
      </c>
    </row>
    <row r="66" spans="2:5" x14ac:dyDescent="0.55000000000000004">
      <c r="B66" s="11">
        <f t="shared" si="0"/>
        <v>7.4</v>
      </c>
      <c r="D66" s="12">
        <v>64</v>
      </c>
      <c r="E66" s="12">
        <v>64</v>
      </c>
    </row>
    <row r="67" spans="2:5" x14ac:dyDescent="0.55000000000000004">
      <c r="B67" s="11">
        <f t="shared" si="0"/>
        <v>7.5</v>
      </c>
      <c r="D67" s="12">
        <v>65</v>
      </c>
      <c r="E67" s="12">
        <v>65</v>
      </c>
    </row>
    <row r="68" spans="2:5" x14ac:dyDescent="0.55000000000000004">
      <c r="B68" s="11">
        <f t="shared" si="0"/>
        <v>7.6</v>
      </c>
      <c r="D68" s="12">
        <v>66</v>
      </c>
      <c r="E68" s="12">
        <v>66</v>
      </c>
    </row>
    <row r="69" spans="2:5" x14ac:dyDescent="0.55000000000000004">
      <c r="B69" s="11">
        <f t="shared" ref="B69:B132" si="1">ROUND(B68+0.1,1)</f>
        <v>7.7</v>
      </c>
      <c r="D69" s="12">
        <v>67</v>
      </c>
      <c r="E69" s="12">
        <v>67</v>
      </c>
    </row>
    <row r="70" spans="2:5" x14ac:dyDescent="0.55000000000000004">
      <c r="B70" s="11">
        <f t="shared" si="1"/>
        <v>7.8</v>
      </c>
      <c r="D70" s="12">
        <v>68</v>
      </c>
      <c r="E70" s="12">
        <v>68</v>
      </c>
    </row>
    <row r="71" spans="2:5" x14ac:dyDescent="0.55000000000000004">
      <c r="B71" s="11">
        <f t="shared" si="1"/>
        <v>7.9</v>
      </c>
      <c r="D71" s="12">
        <v>69</v>
      </c>
      <c r="E71" s="12">
        <v>69</v>
      </c>
    </row>
    <row r="72" spans="2:5" x14ac:dyDescent="0.55000000000000004">
      <c r="B72" s="11">
        <f t="shared" si="1"/>
        <v>8</v>
      </c>
      <c r="D72" s="12">
        <v>70</v>
      </c>
      <c r="E72" s="12">
        <v>70</v>
      </c>
    </row>
    <row r="73" spans="2:5" x14ac:dyDescent="0.55000000000000004">
      <c r="B73" s="11">
        <f t="shared" si="1"/>
        <v>8.1</v>
      </c>
      <c r="D73" s="12">
        <v>71</v>
      </c>
      <c r="E73" s="12">
        <v>71</v>
      </c>
    </row>
    <row r="74" spans="2:5" x14ac:dyDescent="0.55000000000000004">
      <c r="B74" s="11">
        <f t="shared" si="1"/>
        <v>8.1999999999999993</v>
      </c>
      <c r="D74" s="12">
        <v>72</v>
      </c>
      <c r="E74" s="12">
        <v>72</v>
      </c>
    </row>
    <row r="75" spans="2:5" x14ac:dyDescent="0.55000000000000004">
      <c r="B75" s="11">
        <f t="shared" si="1"/>
        <v>8.3000000000000007</v>
      </c>
      <c r="D75" s="12">
        <v>73</v>
      </c>
      <c r="E75" s="12">
        <v>73</v>
      </c>
    </row>
    <row r="76" spans="2:5" x14ac:dyDescent="0.55000000000000004">
      <c r="B76" s="11">
        <f t="shared" si="1"/>
        <v>8.4</v>
      </c>
      <c r="D76" s="12">
        <v>74</v>
      </c>
      <c r="E76" s="12">
        <v>74</v>
      </c>
    </row>
    <row r="77" spans="2:5" x14ac:dyDescent="0.55000000000000004">
      <c r="B77" s="11">
        <f t="shared" si="1"/>
        <v>8.5</v>
      </c>
      <c r="D77" s="12">
        <v>75</v>
      </c>
      <c r="E77" s="12">
        <v>75</v>
      </c>
    </row>
    <row r="78" spans="2:5" x14ac:dyDescent="0.55000000000000004">
      <c r="B78" s="11">
        <f t="shared" si="1"/>
        <v>8.6</v>
      </c>
      <c r="D78" s="12">
        <v>76</v>
      </c>
      <c r="E78" s="12">
        <v>76</v>
      </c>
    </row>
    <row r="79" spans="2:5" x14ac:dyDescent="0.55000000000000004">
      <c r="B79" s="11">
        <f t="shared" si="1"/>
        <v>8.6999999999999993</v>
      </c>
      <c r="D79" s="12">
        <v>77</v>
      </c>
      <c r="E79" s="12">
        <v>77</v>
      </c>
    </row>
    <row r="80" spans="2:5" x14ac:dyDescent="0.55000000000000004">
      <c r="B80" s="11">
        <f t="shared" si="1"/>
        <v>8.8000000000000007</v>
      </c>
      <c r="D80" s="12">
        <v>78</v>
      </c>
      <c r="E80" s="12">
        <v>78</v>
      </c>
    </row>
    <row r="81" spans="2:5" x14ac:dyDescent="0.55000000000000004">
      <c r="B81" s="11">
        <f t="shared" si="1"/>
        <v>8.9</v>
      </c>
      <c r="D81" s="12">
        <v>79</v>
      </c>
      <c r="E81" s="12">
        <v>79</v>
      </c>
    </row>
    <row r="82" spans="2:5" x14ac:dyDescent="0.55000000000000004">
      <c r="B82" s="11">
        <f t="shared" si="1"/>
        <v>9</v>
      </c>
      <c r="D82" s="12">
        <v>80</v>
      </c>
      <c r="E82" s="12">
        <v>80</v>
      </c>
    </row>
    <row r="83" spans="2:5" x14ac:dyDescent="0.55000000000000004">
      <c r="B83" s="11">
        <f t="shared" si="1"/>
        <v>9.1</v>
      </c>
      <c r="D83" s="12">
        <v>81</v>
      </c>
      <c r="E83" s="12">
        <v>81</v>
      </c>
    </row>
    <row r="84" spans="2:5" x14ac:dyDescent="0.55000000000000004">
      <c r="B84" s="11">
        <f t="shared" si="1"/>
        <v>9.1999999999999993</v>
      </c>
      <c r="D84" s="12">
        <v>82</v>
      </c>
      <c r="E84" s="12">
        <v>82</v>
      </c>
    </row>
    <row r="85" spans="2:5" x14ac:dyDescent="0.55000000000000004">
      <c r="B85" s="11">
        <f t="shared" si="1"/>
        <v>9.3000000000000007</v>
      </c>
      <c r="D85" s="12">
        <v>83</v>
      </c>
      <c r="E85" s="12">
        <v>83</v>
      </c>
    </row>
    <row r="86" spans="2:5" x14ac:dyDescent="0.55000000000000004">
      <c r="B86" s="11">
        <f t="shared" si="1"/>
        <v>9.4</v>
      </c>
      <c r="D86" s="12">
        <v>84</v>
      </c>
      <c r="E86" s="12">
        <v>84</v>
      </c>
    </row>
    <row r="87" spans="2:5" x14ac:dyDescent="0.55000000000000004">
      <c r="B87" s="11">
        <f t="shared" si="1"/>
        <v>9.5</v>
      </c>
      <c r="D87" s="12">
        <v>85</v>
      </c>
      <c r="E87" s="12">
        <v>85</v>
      </c>
    </row>
    <row r="88" spans="2:5" x14ac:dyDescent="0.55000000000000004">
      <c r="B88" s="11">
        <f t="shared" si="1"/>
        <v>9.6</v>
      </c>
      <c r="D88" s="12">
        <v>86</v>
      </c>
      <c r="E88" s="12">
        <v>86</v>
      </c>
    </row>
    <row r="89" spans="2:5" x14ac:dyDescent="0.55000000000000004">
      <c r="B89" s="11">
        <f t="shared" si="1"/>
        <v>9.6999999999999993</v>
      </c>
      <c r="D89" s="12">
        <v>87</v>
      </c>
      <c r="E89" s="12">
        <v>87</v>
      </c>
    </row>
    <row r="90" spans="2:5" x14ac:dyDescent="0.55000000000000004">
      <c r="B90" s="11">
        <f t="shared" si="1"/>
        <v>9.8000000000000007</v>
      </c>
      <c r="D90" s="12">
        <v>88</v>
      </c>
      <c r="E90" s="12">
        <v>88</v>
      </c>
    </row>
    <row r="91" spans="2:5" x14ac:dyDescent="0.55000000000000004">
      <c r="B91" s="11">
        <f t="shared" si="1"/>
        <v>9.9</v>
      </c>
      <c r="D91" s="12">
        <v>89</v>
      </c>
      <c r="E91" s="12">
        <v>89</v>
      </c>
    </row>
    <row r="92" spans="2:5" x14ac:dyDescent="0.55000000000000004">
      <c r="B92" s="11">
        <f t="shared" si="1"/>
        <v>10</v>
      </c>
      <c r="D92" s="12">
        <v>90</v>
      </c>
      <c r="E92" s="12">
        <v>90</v>
      </c>
    </row>
    <row r="93" spans="2:5" x14ac:dyDescent="0.55000000000000004">
      <c r="B93" s="11">
        <f t="shared" si="1"/>
        <v>10.1</v>
      </c>
      <c r="D93" s="12">
        <v>91</v>
      </c>
      <c r="E93" s="12">
        <v>91</v>
      </c>
    </row>
    <row r="94" spans="2:5" x14ac:dyDescent="0.55000000000000004">
      <c r="B94" s="11">
        <f t="shared" si="1"/>
        <v>10.199999999999999</v>
      </c>
      <c r="D94" s="12">
        <v>92</v>
      </c>
      <c r="E94" s="12">
        <v>92</v>
      </c>
    </row>
    <row r="95" spans="2:5" x14ac:dyDescent="0.55000000000000004">
      <c r="B95" s="11">
        <f t="shared" si="1"/>
        <v>10.3</v>
      </c>
      <c r="D95" s="12">
        <v>93</v>
      </c>
      <c r="E95" s="12">
        <v>93</v>
      </c>
    </row>
    <row r="96" spans="2:5" x14ac:dyDescent="0.55000000000000004">
      <c r="B96" s="11">
        <f t="shared" si="1"/>
        <v>10.4</v>
      </c>
      <c r="D96" s="12">
        <v>94</v>
      </c>
      <c r="E96" s="12">
        <v>94</v>
      </c>
    </row>
    <row r="97" spans="2:5" x14ac:dyDescent="0.55000000000000004">
      <c r="B97" s="11">
        <f t="shared" si="1"/>
        <v>10.5</v>
      </c>
      <c r="D97" s="12">
        <v>95</v>
      </c>
      <c r="E97" s="12">
        <v>95</v>
      </c>
    </row>
    <row r="98" spans="2:5" x14ac:dyDescent="0.55000000000000004">
      <c r="B98" s="11">
        <f t="shared" si="1"/>
        <v>10.6</v>
      </c>
      <c r="D98" s="12">
        <v>96</v>
      </c>
      <c r="E98" s="12">
        <v>96</v>
      </c>
    </row>
    <row r="99" spans="2:5" x14ac:dyDescent="0.55000000000000004">
      <c r="B99" s="11">
        <f t="shared" si="1"/>
        <v>10.7</v>
      </c>
      <c r="D99" s="12">
        <v>97</v>
      </c>
      <c r="E99" s="12">
        <v>97</v>
      </c>
    </row>
    <row r="100" spans="2:5" x14ac:dyDescent="0.55000000000000004">
      <c r="B100" s="11">
        <f t="shared" si="1"/>
        <v>10.8</v>
      </c>
      <c r="D100" s="12">
        <v>98</v>
      </c>
      <c r="E100" s="12">
        <v>98</v>
      </c>
    </row>
    <row r="101" spans="2:5" x14ac:dyDescent="0.55000000000000004">
      <c r="B101" s="11">
        <f t="shared" si="1"/>
        <v>10.9</v>
      </c>
      <c r="D101" s="12">
        <v>99</v>
      </c>
      <c r="E101" s="12">
        <v>99</v>
      </c>
    </row>
    <row r="102" spans="2:5" x14ac:dyDescent="0.55000000000000004">
      <c r="B102" s="11">
        <f t="shared" si="1"/>
        <v>11</v>
      </c>
      <c r="D102" s="12">
        <v>100</v>
      </c>
      <c r="E102" s="12">
        <v>100</v>
      </c>
    </row>
    <row r="103" spans="2:5" x14ac:dyDescent="0.55000000000000004">
      <c r="B103" s="11">
        <f t="shared" si="1"/>
        <v>11.1</v>
      </c>
      <c r="D103" s="12">
        <v>101</v>
      </c>
      <c r="E103" s="12">
        <v>101</v>
      </c>
    </row>
    <row r="104" spans="2:5" x14ac:dyDescent="0.55000000000000004">
      <c r="B104" s="11">
        <f t="shared" si="1"/>
        <v>11.2</v>
      </c>
      <c r="D104" s="12">
        <v>102</v>
      </c>
      <c r="E104" s="12">
        <v>102</v>
      </c>
    </row>
    <row r="105" spans="2:5" x14ac:dyDescent="0.55000000000000004">
      <c r="B105" s="11">
        <f t="shared" si="1"/>
        <v>11.3</v>
      </c>
      <c r="D105" s="12">
        <v>103</v>
      </c>
      <c r="E105" s="12">
        <v>103</v>
      </c>
    </row>
    <row r="106" spans="2:5" x14ac:dyDescent="0.55000000000000004">
      <c r="B106" s="11">
        <f t="shared" si="1"/>
        <v>11.4</v>
      </c>
      <c r="D106" s="12">
        <v>104</v>
      </c>
      <c r="E106" s="12">
        <v>104</v>
      </c>
    </row>
    <row r="107" spans="2:5" x14ac:dyDescent="0.55000000000000004">
      <c r="B107" s="11">
        <f t="shared" si="1"/>
        <v>11.5</v>
      </c>
      <c r="D107" s="12">
        <v>105</v>
      </c>
      <c r="E107" s="12">
        <v>105</v>
      </c>
    </row>
    <row r="108" spans="2:5" x14ac:dyDescent="0.55000000000000004">
      <c r="B108" s="11">
        <f t="shared" si="1"/>
        <v>11.6</v>
      </c>
      <c r="D108" s="12">
        <v>106</v>
      </c>
      <c r="E108" s="12">
        <v>106</v>
      </c>
    </row>
    <row r="109" spans="2:5" x14ac:dyDescent="0.55000000000000004">
      <c r="B109" s="11">
        <f t="shared" si="1"/>
        <v>11.7</v>
      </c>
      <c r="D109" s="12">
        <v>107</v>
      </c>
      <c r="E109" s="12">
        <v>107</v>
      </c>
    </row>
    <row r="110" spans="2:5" x14ac:dyDescent="0.55000000000000004">
      <c r="B110" s="11">
        <f t="shared" si="1"/>
        <v>11.8</v>
      </c>
      <c r="D110" s="12">
        <v>108</v>
      </c>
      <c r="E110" s="12">
        <v>108</v>
      </c>
    </row>
    <row r="111" spans="2:5" x14ac:dyDescent="0.55000000000000004">
      <c r="B111" s="11">
        <f t="shared" si="1"/>
        <v>11.9</v>
      </c>
      <c r="D111" s="12">
        <v>109</v>
      </c>
      <c r="E111" s="12">
        <v>109</v>
      </c>
    </row>
    <row r="112" spans="2:5" x14ac:dyDescent="0.55000000000000004">
      <c r="B112" s="11">
        <f t="shared" si="1"/>
        <v>12</v>
      </c>
      <c r="D112" s="12">
        <v>110</v>
      </c>
      <c r="E112" s="12">
        <v>110</v>
      </c>
    </row>
    <row r="113" spans="2:5" x14ac:dyDescent="0.55000000000000004">
      <c r="B113" s="11">
        <f t="shared" si="1"/>
        <v>12.1</v>
      </c>
      <c r="D113" s="12">
        <v>111</v>
      </c>
      <c r="E113" s="12">
        <v>111</v>
      </c>
    </row>
    <row r="114" spans="2:5" x14ac:dyDescent="0.55000000000000004">
      <c r="B114" s="11">
        <f t="shared" si="1"/>
        <v>12.2</v>
      </c>
      <c r="D114" s="12">
        <v>112</v>
      </c>
      <c r="E114" s="12">
        <v>112</v>
      </c>
    </row>
    <row r="115" spans="2:5" x14ac:dyDescent="0.55000000000000004">
      <c r="B115" s="11">
        <f t="shared" si="1"/>
        <v>12.3</v>
      </c>
      <c r="D115" s="12">
        <v>113</v>
      </c>
      <c r="E115" s="12">
        <v>113</v>
      </c>
    </row>
    <row r="116" spans="2:5" x14ac:dyDescent="0.55000000000000004">
      <c r="B116" s="11">
        <f t="shared" si="1"/>
        <v>12.4</v>
      </c>
      <c r="D116" s="12">
        <v>114</v>
      </c>
      <c r="E116" s="12">
        <v>114</v>
      </c>
    </row>
    <row r="117" spans="2:5" x14ac:dyDescent="0.55000000000000004">
      <c r="B117" s="11">
        <f t="shared" si="1"/>
        <v>12.5</v>
      </c>
      <c r="D117" s="12">
        <v>115</v>
      </c>
      <c r="E117" s="12">
        <v>115</v>
      </c>
    </row>
    <row r="118" spans="2:5" x14ac:dyDescent="0.55000000000000004">
      <c r="B118" s="11">
        <f t="shared" si="1"/>
        <v>12.6</v>
      </c>
      <c r="D118" s="12">
        <v>116</v>
      </c>
      <c r="E118" s="12">
        <v>116</v>
      </c>
    </row>
    <row r="119" spans="2:5" x14ac:dyDescent="0.55000000000000004">
      <c r="B119" s="11">
        <f t="shared" si="1"/>
        <v>12.7</v>
      </c>
      <c r="D119" s="12">
        <v>117</v>
      </c>
      <c r="E119" s="12">
        <v>117</v>
      </c>
    </row>
    <row r="120" spans="2:5" x14ac:dyDescent="0.55000000000000004">
      <c r="B120" s="11">
        <f t="shared" si="1"/>
        <v>12.8</v>
      </c>
      <c r="D120" s="12">
        <v>118</v>
      </c>
      <c r="E120" s="12">
        <v>118</v>
      </c>
    </row>
    <row r="121" spans="2:5" x14ac:dyDescent="0.55000000000000004">
      <c r="B121" s="11">
        <f t="shared" si="1"/>
        <v>12.9</v>
      </c>
      <c r="D121" s="12">
        <v>119</v>
      </c>
      <c r="E121" s="12">
        <v>119</v>
      </c>
    </row>
    <row r="122" spans="2:5" x14ac:dyDescent="0.55000000000000004">
      <c r="B122" s="11">
        <f t="shared" si="1"/>
        <v>13</v>
      </c>
      <c r="D122" s="12">
        <v>120</v>
      </c>
      <c r="E122" s="12">
        <v>120</v>
      </c>
    </row>
    <row r="123" spans="2:5" x14ac:dyDescent="0.55000000000000004">
      <c r="B123" s="11">
        <f t="shared" si="1"/>
        <v>13.1</v>
      </c>
      <c r="D123" s="12">
        <v>121</v>
      </c>
      <c r="E123" s="12">
        <v>121</v>
      </c>
    </row>
    <row r="124" spans="2:5" x14ac:dyDescent="0.55000000000000004">
      <c r="B124" s="11">
        <f t="shared" si="1"/>
        <v>13.2</v>
      </c>
      <c r="D124" s="12">
        <v>122</v>
      </c>
      <c r="E124" s="12">
        <v>122</v>
      </c>
    </row>
    <row r="125" spans="2:5" x14ac:dyDescent="0.55000000000000004">
      <c r="B125" s="11">
        <f t="shared" si="1"/>
        <v>13.3</v>
      </c>
      <c r="D125" s="12">
        <v>123</v>
      </c>
      <c r="E125" s="12">
        <v>123</v>
      </c>
    </row>
    <row r="126" spans="2:5" x14ac:dyDescent="0.55000000000000004">
      <c r="B126" s="11">
        <f t="shared" si="1"/>
        <v>13.4</v>
      </c>
      <c r="D126" s="12">
        <v>124</v>
      </c>
      <c r="E126" s="12">
        <v>124</v>
      </c>
    </row>
    <row r="127" spans="2:5" x14ac:dyDescent="0.55000000000000004">
      <c r="B127" s="11">
        <f t="shared" si="1"/>
        <v>13.5</v>
      </c>
      <c r="D127" s="12">
        <v>125</v>
      </c>
      <c r="E127" s="12">
        <v>125</v>
      </c>
    </row>
    <row r="128" spans="2:5" x14ac:dyDescent="0.55000000000000004">
      <c r="B128" s="11">
        <f t="shared" si="1"/>
        <v>13.6</v>
      </c>
      <c r="D128" s="12">
        <v>126</v>
      </c>
      <c r="E128" s="12">
        <v>126</v>
      </c>
    </row>
    <row r="129" spans="2:5" x14ac:dyDescent="0.55000000000000004">
      <c r="B129" s="11">
        <f t="shared" si="1"/>
        <v>13.7</v>
      </c>
      <c r="D129" s="12">
        <v>127</v>
      </c>
      <c r="E129" s="12">
        <v>127</v>
      </c>
    </row>
    <row r="130" spans="2:5" x14ac:dyDescent="0.55000000000000004">
      <c r="B130" s="11">
        <f t="shared" si="1"/>
        <v>13.8</v>
      </c>
      <c r="D130" s="12">
        <v>128</v>
      </c>
      <c r="E130" s="12">
        <v>128</v>
      </c>
    </row>
    <row r="131" spans="2:5" x14ac:dyDescent="0.55000000000000004">
      <c r="B131" s="11">
        <f t="shared" si="1"/>
        <v>13.9</v>
      </c>
      <c r="D131" s="12">
        <v>129</v>
      </c>
      <c r="E131" s="12">
        <v>129</v>
      </c>
    </row>
    <row r="132" spans="2:5" x14ac:dyDescent="0.55000000000000004">
      <c r="B132" s="11">
        <f t="shared" si="1"/>
        <v>14</v>
      </c>
      <c r="D132" s="12">
        <v>130</v>
      </c>
      <c r="E132" s="12">
        <v>130</v>
      </c>
    </row>
    <row r="133" spans="2:5" x14ac:dyDescent="0.55000000000000004">
      <c r="B133" s="11">
        <f t="shared" ref="B133:B192" si="2">ROUND(B132+0.1,1)</f>
        <v>14.1</v>
      </c>
      <c r="D133" s="12">
        <v>131</v>
      </c>
      <c r="E133" s="12">
        <v>131</v>
      </c>
    </row>
    <row r="134" spans="2:5" x14ac:dyDescent="0.55000000000000004">
      <c r="B134" s="11">
        <f t="shared" si="2"/>
        <v>14.2</v>
      </c>
      <c r="D134" s="12">
        <v>132</v>
      </c>
      <c r="E134" s="12">
        <v>132</v>
      </c>
    </row>
    <row r="135" spans="2:5" x14ac:dyDescent="0.55000000000000004">
      <c r="B135" s="11">
        <f t="shared" si="2"/>
        <v>14.3</v>
      </c>
      <c r="D135" s="12">
        <v>133</v>
      </c>
      <c r="E135" s="12">
        <v>133</v>
      </c>
    </row>
    <row r="136" spans="2:5" x14ac:dyDescent="0.55000000000000004">
      <c r="B136" s="11">
        <f t="shared" si="2"/>
        <v>14.4</v>
      </c>
      <c r="D136" s="12">
        <v>134</v>
      </c>
      <c r="E136" s="12">
        <v>134</v>
      </c>
    </row>
    <row r="137" spans="2:5" x14ac:dyDescent="0.55000000000000004">
      <c r="B137" s="11">
        <f t="shared" si="2"/>
        <v>14.5</v>
      </c>
      <c r="D137" s="12">
        <v>135</v>
      </c>
      <c r="E137" s="12">
        <v>135</v>
      </c>
    </row>
    <row r="138" spans="2:5" x14ac:dyDescent="0.55000000000000004">
      <c r="B138" s="11">
        <f t="shared" si="2"/>
        <v>14.6</v>
      </c>
      <c r="D138" s="12">
        <v>136</v>
      </c>
      <c r="E138" s="12">
        <v>136</v>
      </c>
    </row>
    <row r="139" spans="2:5" x14ac:dyDescent="0.55000000000000004">
      <c r="B139" s="11">
        <f t="shared" si="2"/>
        <v>14.7</v>
      </c>
      <c r="D139" s="12">
        <v>137</v>
      </c>
      <c r="E139" s="12">
        <v>137</v>
      </c>
    </row>
    <row r="140" spans="2:5" x14ac:dyDescent="0.55000000000000004">
      <c r="B140" s="11">
        <f t="shared" si="2"/>
        <v>14.8</v>
      </c>
      <c r="D140" s="12">
        <v>138</v>
      </c>
      <c r="E140" s="12">
        <v>138</v>
      </c>
    </row>
    <row r="141" spans="2:5" x14ac:dyDescent="0.55000000000000004">
      <c r="B141" s="11">
        <f t="shared" si="2"/>
        <v>14.9</v>
      </c>
      <c r="D141" s="12">
        <v>139</v>
      </c>
      <c r="E141" s="12">
        <v>139</v>
      </c>
    </row>
    <row r="142" spans="2:5" x14ac:dyDescent="0.55000000000000004">
      <c r="B142" s="11">
        <f t="shared" si="2"/>
        <v>15</v>
      </c>
      <c r="D142" s="12">
        <v>140</v>
      </c>
      <c r="E142" s="12">
        <v>140</v>
      </c>
    </row>
    <row r="143" spans="2:5" x14ac:dyDescent="0.55000000000000004">
      <c r="B143" s="11">
        <f t="shared" si="2"/>
        <v>15.1</v>
      </c>
      <c r="D143" s="12">
        <v>141</v>
      </c>
      <c r="E143" s="12">
        <v>141</v>
      </c>
    </row>
    <row r="144" spans="2:5" x14ac:dyDescent="0.55000000000000004">
      <c r="B144" s="11">
        <f t="shared" si="2"/>
        <v>15.2</v>
      </c>
      <c r="D144" s="12">
        <v>142</v>
      </c>
      <c r="E144" s="12">
        <v>142</v>
      </c>
    </row>
    <row r="145" spans="2:5" x14ac:dyDescent="0.55000000000000004">
      <c r="B145" s="11">
        <f t="shared" si="2"/>
        <v>15.3</v>
      </c>
      <c r="D145" s="12">
        <v>143</v>
      </c>
      <c r="E145" s="12">
        <v>143</v>
      </c>
    </row>
    <row r="146" spans="2:5" x14ac:dyDescent="0.55000000000000004">
      <c r="B146" s="11">
        <f t="shared" si="2"/>
        <v>15.4</v>
      </c>
      <c r="D146" s="12">
        <v>144</v>
      </c>
      <c r="E146" s="12">
        <v>144</v>
      </c>
    </row>
    <row r="147" spans="2:5" x14ac:dyDescent="0.55000000000000004">
      <c r="B147" s="11">
        <f t="shared" si="2"/>
        <v>15.5</v>
      </c>
      <c r="D147" s="12">
        <v>145</v>
      </c>
      <c r="E147" s="12">
        <v>145</v>
      </c>
    </row>
    <row r="148" spans="2:5" x14ac:dyDescent="0.55000000000000004">
      <c r="B148" s="11">
        <f t="shared" si="2"/>
        <v>15.6</v>
      </c>
      <c r="D148" s="12">
        <v>146</v>
      </c>
      <c r="E148" s="12">
        <v>146</v>
      </c>
    </row>
    <row r="149" spans="2:5" x14ac:dyDescent="0.55000000000000004">
      <c r="B149" s="11">
        <f t="shared" si="2"/>
        <v>15.7</v>
      </c>
      <c r="D149" s="12">
        <v>147</v>
      </c>
      <c r="E149" s="12">
        <v>147</v>
      </c>
    </row>
    <row r="150" spans="2:5" x14ac:dyDescent="0.55000000000000004">
      <c r="B150" s="11">
        <f t="shared" si="2"/>
        <v>15.8</v>
      </c>
      <c r="D150" s="12">
        <v>148</v>
      </c>
      <c r="E150" s="12">
        <v>148</v>
      </c>
    </row>
    <row r="151" spans="2:5" x14ac:dyDescent="0.55000000000000004">
      <c r="B151" s="11">
        <f t="shared" si="2"/>
        <v>15.9</v>
      </c>
      <c r="D151" s="12">
        <v>149</v>
      </c>
      <c r="E151" s="12">
        <v>149</v>
      </c>
    </row>
    <row r="152" spans="2:5" x14ac:dyDescent="0.55000000000000004">
      <c r="B152" s="11">
        <f t="shared" si="2"/>
        <v>16</v>
      </c>
      <c r="D152" s="12">
        <v>150</v>
      </c>
      <c r="E152" s="12">
        <v>150</v>
      </c>
    </row>
    <row r="153" spans="2:5" x14ac:dyDescent="0.55000000000000004">
      <c r="B153" s="11">
        <f t="shared" si="2"/>
        <v>16.100000000000001</v>
      </c>
      <c r="D153" s="12">
        <v>151</v>
      </c>
      <c r="E153" s="12">
        <v>151</v>
      </c>
    </row>
    <row r="154" spans="2:5" x14ac:dyDescent="0.55000000000000004">
      <c r="B154" s="11">
        <f t="shared" si="2"/>
        <v>16.2</v>
      </c>
      <c r="D154" s="12">
        <v>152</v>
      </c>
      <c r="E154" s="12">
        <v>152</v>
      </c>
    </row>
    <row r="155" spans="2:5" x14ac:dyDescent="0.55000000000000004">
      <c r="B155" s="11">
        <f t="shared" si="2"/>
        <v>16.3</v>
      </c>
      <c r="D155" s="12">
        <v>153</v>
      </c>
      <c r="E155" s="12">
        <v>153</v>
      </c>
    </row>
    <row r="156" spans="2:5" x14ac:dyDescent="0.55000000000000004">
      <c r="B156" s="11">
        <f t="shared" si="2"/>
        <v>16.399999999999999</v>
      </c>
      <c r="D156" s="12">
        <v>154</v>
      </c>
      <c r="E156" s="12">
        <v>154</v>
      </c>
    </row>
    <row r="157" spans="2:5" x14ac:dyDescent="0.55000000000000004">
      <c r="B157" s="11">
        <f t="shared" si="2"/>
        <v>16.5</v>
      </c>
      <c r="D157" s="12">
        <v>155</v>
      </c>
      <c r="E157" s="12">
        <v>155</v>
      </c>
    </row>
    <row r="158" spans="2:5" x14ac:dyDescent="0.55000000000000004">
      <c r="B158" s="11">
        <f t="shared" si="2"/>
        <v>16.600000000000001</v>
      </c>
      <c r="D158" s="12">
        <v>156</v>
      </c>
      <c r="E158" s="12">
        <v>156</v>
      </c>
    </row>
    <row r="159" spans="2:5" x14ac:dyDescent="0.55000000000000004">
      <c r="B159" s="11">
        <f t="shared" si="2"/>
        <v>16.7</v>
      </c>
      <c r="D159" s="12">
        <v>157</v>
      </c>
      <c r="E159" s="12"/>
    </row>
    <row r="160" spans="2:5" x14ac:dyDescent="0.55000000000000004">
      <c r="B160" s="11">
        <f t="shared" si="2"/>
        <v>16.8</v>
      </c>
      <c r="D160" s="12">
        <v>158</v>
      </c>
      <c r="E160" s="12"/>
    </row>
    <row r="161" spans="2:5" x14ac:dyDescent="0.55000000000000004">
      <c r="B161" s="11">
        <f t="shared" si="2"/>
        <v>16.899999999999999</v>
      </c>
      <c r="D161" s="12">
        <v>159</v>
      </c>
      <c r="E161" s="12"/>
    </row>
    <row r="162" spans="2:5" x14ac:dyDescent="0.55000000000000004">
      <c r="B162" s="11">
        <f t="shared" si="2"/>
        <v>17</v>
      </c>
      <c r="D162" s="12">
        <v>160</v>
      </c>
      <c r="E162" s="12"/>
    </row>
    <row r="163" spans="2:5" x14ac:dyDescent="0.55000000000000004">
      <c r="B163" s="11">
        <f t="shared" si="2"/>
        <v>17.100000000000001</v>
      </c>
      <c r="D163" s="12">
        <v>161</v>
      </c>
      <c r="E163" s="12"/>
    </row>
    <row r="164" spans="2:5" x14ac:dyDescent="0.55000000000000004">
      <c r="B164" s="11">
        <f t="shared" si="2"/>
        <v>17.2</v>
      </c>
      <c r="D164" s="12">
        <v>162</v>
      </c>
      <c r="E164" s="12"/>
    </row>
    <row r="165" spans="2:5" x14ac:dyDescent="0.55000000000000004">
      <c r="B165" s="11">
        <f t="shared" si="2"/>
        <v>17.3</v>
      </c>
      <c r="D165" s="12">
        <v>163</v>
      </c>
      <c r="E165" s="12"/>
    </row>
    <row r="166" spans="2:5" x14ac:dyDescent="0.55000000000000004">
      <c r="B166" s="11">
        <f t="shared" si="2"/>
        <v>17.399999999999999</v>
      </c>
      <c r="D166" s="12">
        <v>164</v>
      </c>
      <c r="E166" s="12"/>
    </row>
    <row r="167" spans="2:5" x14ac:dyDescent="0.55000000000000004">
      <c r="B167" s="11">
        <f t="shared" si="2"/>
        <v>17.5</v>
      </c>
      <c r="D167" s="12">
        <v>165</v>
      </c>
      <c r="E167" s="12"/>
    </row>
    <row r="168" spans="2:5" x14ac:dyDescent="0.55000000000000004">
      <c r="B168" s="11">
        <f t="shared" si="2"/>
        <v>17.600000000000001</v>
      </c>
      <c r="D168" s="12">
        <v>166</v>
      </c>
      <c r="E168" s="12"/>
    </row>
    <row r="169" spans="2:5" x14ac:dyDescent="0.55000000000000004">
      <c r="B169" s="11">
        <f t="shared" si="2"/>
        <v>17.7</v>
      </c>
      <c r="D169" s="12">
        <v>167</v>
      </c>
      <c r="E169" s="12"/>
    </row>
    <row r="170" spans="2:5" x14ac:dyDescent="0.55000000000000004">
      <c r="B170" s="11">
        <f t="shared" si="2"/>
        <v>17.8</v>
      </c>
      <c r="D170" s="12">
        <v>168</v>
      </c>
      <c r="E170" s="12"/>
    </row>
    <row r="171" spans="2:5" x14ac:dyDescent="0.55000000000000004">
      <c r="B171" s="11">
        <f t="shared" si="2"/>
        <v>17.899999999999999</v>
      </c>
      <c r="D171" s="12">
        <v>169</v>
      </c>
      <c r="E171" s="12"/>
    </row>
    <row r="172" spans="2:5" x14ac:dyDescent="0.55000000000000004">
      <c r="B172" s="11">
        <f t="shared" si="2"/>
        <v>18</v>
      </c>
      <c r="D172" s="12">
        <v>170</v>
      </c>
      <c r="E172" s="12"/>
    </row>
    <row r="173" spans="2:5" x14ac:dyDescent="0.55000000000000004">
      <c r="B173" s="11">
        <f t="shared" si="2"/>
        <v>18.100000000000001</v>
      </c>
      <c r="D173" s="12">
        <v>171</v>
      </c>
      <c r="E173" s="12"/>
    </row>
    <row r="174" spans="2:5" x14ac:dyDescent="0.55000000000000004">
      <c r="B174" s="11">
        <f t="shared" si="2"/>
        <v>18.2</v>
      </c>
      <c r="D174" s="12">
        <v>172</v>
      </c>
      <c r="E174" s="12"/>
    </row>
    <row r="175" spans="2:5" x14ac:dyDescent="0.55000000000000004">
      <c r="B175" s="11">
        <f t="shared" si="2"/>
        <v>18.3</v>
      </c>
      <c r="D175" s="12">
        <v>173</v>
      </c>
      <c r="E175" s="12"/>
    </row>
    <row r="176" spans="2:5" x14ac:dyDescent="0.55000000000000004">
      <c r="B176" s="11">
        <f t="shared" si="2"/>
        <v>18.399999999999999</v>
      </c>
      <c r="D176" s="12">
        <v>174</v>
      </c>
      <c r="E176" s="12"/>
    </row>
    <row r="177" spans="2:5" x14ac:dyDescent="0.55000000000000004">
      <c r="B177" s="11">
        <f t="shared" si="2"/>
        <v>18.5</v>
      </c>
      <c r="D177" s="12">
        <v>175</v>
      </c>
      <c r="E177" s="12"/>
    </row>
    <row r="178" spans="2:5" x14ac:dyDescent="0.55000000000000004">
      <c r="B178" s="11">
        <f t="shared" si="2"/>
        <v>18.600000000000001</v>
      </c>
      <c r="D178" s="12">
        <v>176</v>
      </c>
      <c r="E178" s="12"/>
    </row>
    <row r="179" spans="2:5" x14ac:dyDescent="0.55000000000000004">
      <c r="B179" s="11">
        <f t="shared" si="2"/>
        <v>18.7</v>
      </c>
      <c r="D179" s="12">
        <v>177</v>
      </c>
      <c r="E179" s="12"/>
    </row>
    <row r="180" spans="2:5" x14ac:dyDescent="0.55000000000000004">
      <c r="B180" s="11">
        <f t="shared" si="2"/>
        <v>18.8</v>
      </c>
      <c r="D180" s="12">
        <v>178</v>
      </c>
      <c r="E180" s="12"/>
    </row>
    <row r="181" spans="2:5" x14ac:dyDescent="0.55000000000000004">
      <c r="B181" s="11">
        <f t="shared" si="2"/>
        <v>18.899999999999999</v>
      </c>
      <c r="D181" s="12">
        <v>179</v>
      </c>
      <c r="E181" s="12"/>
    </row>
    <row r="182" spans="2:5" x14ac:dyDescent="0.55000000000000004">
      <c r="B182" s="11">
        <f t="shared" si="2"/>
        <v>19</v>
      </c>
      <c r="D182" s="12">
        <v>180</v>
      </c>
      <c r="E182" s="12"/>
    </row>
    <row r="183" spans="2:5" x14ac:dyDescent="0.55000000000000004">
      <c r="B183" s="11">
        <f t="shared" si="2"/>
        <v>19.100000000000001</v>
      </c>
      <c r="D183" s="12">
        <v>181</v>
      </c>
      <c r="E183" s="12"/>
    </row>
    <row r="184" spans="2:5" x14ac:dyDescent="0.55000000000000004">
      <c r="B184" s="11">
        <f t="shared" si="2"/>
        <v>19.2</v>
      </c>
      <c r="D184" s="12">
        <v>182</v>
      </c>
      <c r="E184" s="12"/>
    </row>
    <row r="185" spans="2:5" x14ac:dyDescent="0.55000000000000004">
      <c r="B185" s="11">
        <f t="shared" si="2"/>
        <v>19.3</v>
      </c>
      <c r="D185" s="12">
        <v>183</v>
      </c>
      <c r="E185" s="12"/>
    </row>
    <row r="186" spans="2:5" x14ac:dyDescent="0.55000000000000004">
      <c r="B186" s="11">
        <f t="shared" si="2"/>
        <v>19.399999999999999</v>
      </c>
      <c r="D186" s="12">
        <v>184</v>
      </c>
      <c r="E186" s="12"/>
    </row>
    <row r="187" spans="2:5" x14ac:dyDescent="0.55000000000000004">
      <c r="B187" s="11">
        <f t="shared" si="2"/>
        <v>19.5</v>
      </c>
      <c r="D187" s="12">
        <v>185</v>
      </c>
      <c r="E187" s="12"/>
    </row>
    <row r="188" spans="2:5" x14ac:dyDescent="0.55000000000000004">
      <c r="B188" s="11">
        <f t="shared" si="2"/>
        <v>19.600000000000001</v>
      </c>
      <c r="D188" s="12">
        <v>186</v>
      </c>
      <c r="E188" s="12"/>
    </row>
    <row r="189" spans="2:5" x14ac:dyDescent="0.55000000000000004">
      <c r="B189" s="11">
        <f t="shared" si="2"/>
        <v>19.7</v>
      </c>
      <c r="D189" s="12">
        <v>187</v>
      </c>
      <c r="E189" s="12"/>
    </row>
    <row r="190" spans="2:5" x14ac:dyDescent="0.55000000000000004">
      <c r="B190" s="11">
        <f t="shared" si="2"/>
        <v>19.8</v>
      </c>
      <c r="D190" s="12">
        <v>188</v>
      </c>
      <c r="E190" s="12"/>
    </row>
    <row r="191" spans="2:5" x14ac:dyDescent="0.55000000000000004">
      <c r="B191" s="11">
        <f t="shared" si="2"/>
        <v>19.899999999999999</v>
      </c>
      <c r="D191" s="12">
        <v>189</v>
      </c>
      <c r="E191" s="12"/>
    </row>
    <row r="192" spans="2:5" x14ac:dyDescent="0.55000000000000004">
      <c r="B192" s="11">
        <f t="shared" si="2"/>
        <v>20</v>
      </c>
      <c r="D192" s="12">
        <v>190</v>
      </c>
      <c r="E192" s="12"/>
    </row>
    <row r="193" spans="2:5" x14ac:dyDescent="0.55000000000000004">
      <c r="B193" s="11"/>
      <c r="D193" s="12">
        <v>191</v>
      </c>
      <c r="E193" s="12"/>
    </row>
    <row r="194" spans="2:5" x14ac:dyDescent="0.55000000000000004">
      <c r="B194" s="11"/>
      <c r="D194" s="12">
        <v>192</v>
      </c>
      <c r="E194" s="12"/>
    </row>
    <row r="195" spans="2:5" x14ac:dyDescent="0.55000000000000004">
      <c r="B195" s="11"/>
      <c r="D195" s="12">
        <v>193</v>
      </c>
      <c r="E195" s="12"/>
    </row>
    <row r="196" spans="2:5" x14ac:dyDescent="0.55000000000000004">
      <c r="D196" s="12">
        <v>194</v>
      </c>
      <c r="E196" s="12"/>
    </row>
    <row r="197" spans="2:5" x14ac:dyDescent="0.55000000000000004">
      <c r="D197" s="12">
        <v>195</v>
      </c>
      <c r="E197" s="12"/>
    </row>
    <row r="198" spans="2:5" x14ac:dyDescent="0.55000000000000004">
      <c r="D198" s="12">
        <v>196</v>
      </c>
      <c r="E198" s="12"/>
    </row>
    <row r="199" spans="2:5" x14ac:dyDescent="0.55000000000000004">
      <c r="D199" s="12">
        <v>197</v>
      </c>
      <c r="E199" s="12"/>
    </row>
    <row r="200" spans="2:5" x14ac:dyDescent="0.55000000000000004">
      <c r="D200" s="12">
        <v>198</v>
      </c>
      <c r="E200" s="12"/>
    </row>
    <row r="201" spans="2:5" x14ac:dyDescent="0.55000000000000004">
      <c r="D201" s="12">
        <v>199</v>
      </c>
      <c r="E201" s="12"/>
    </row>
    <row r="202" spans="2:5" x14ac:dyDescent="0.55000000000000004">
      <c r="D202" s="12">
        <v>200</v>
      </c>
      <c r="E202" s="12"/>
    </row>
    <row r="203" spans="2:5" x14ac:dyDescent="0.55000000000000004">
      <c r="D203" s="12">
        <v>201</v>
      </c>
      <c r="E203" s="12"/>
    </row>
    <row r="204" spans="2:5" x14ac:dyDescent="0.55000000000000004">
      <c r="D204" s="12">
        <v>202</v>
      </c>
      <c r="E204" s="12"/>
    </row>
    <row r="205" spans="2:5" x14ac:dyDescent="0.55000000000000004">
      <c r="D205" s="12">
        <v>203</v>
      </c>
      <c r="E205" s="12"/>
    </row>
    <row r="206" spans="2:5" x14ac:dyDescent="0.55000000000000004">
      <c r="D206" s="12">
        <v>204</v>
      </c>
      <c r="E206" s="12"/>
    </row>
    <row r="207" spans="2:5" x14ac:dyDescent="0.55000000000000004">
      <c r="D207" s="12">
        <v>205</v>
      </c>
      <c r="E207" s="12"/>
    </row>
    <row r="208" spans="2:5" x14ac:dyDescent="0.55000000000000004">
      <c r="D208" s="12">
        <v>206</v>
      </c>
      <c r="E208" s="12"/>
    </row>
    <row r="209" spans="4:5" x14ac:dyDescent="0.55000000000000004">
      <c r="D209" s="12">
        <v>207</v>
      </c>
      <c r="E209" s="12"/>
    </row>
    <row r="210" spans="4:5" x14ac:dyDescent="0.55000000000000004">
      <c r="D210" s="12">
        <v>208</v>
      </c>
      <c r="E210" s="12"/>
    </row>
    <row r="211" spans="4:5" x14ac:dyDescent="0.55000000000000004">
      <c r="D211" s="12">
        <v>209</v>
      </c>
      <c r="E211" s="12"/>
    </row>
    <row r="212" spans="4:5" x14ac:dyDescent="0.55000000000000004">
      <c r="D212" s="12">
        <v>210</v>
      </c>
      <c r="E212" s="12"/>
    </row>
    <row r="213" spans="4:5" x14ac:dyDescent="0.55000000000000004">
      <c r="D213" s="12">
        <v>211</v>
      </c>
      <c r="E213" s="12"/>
    </row>
    <row r="214" spans="4:5" x14ac:dyDescent="0.55000000000000004">
      <c r="D214" s="12">
        <v>212</v>
      </c>
      <c r="E214" s="12"/>
    </row>
    <row r="215" spans="4:5" x14ac:dyDescent="0.55000000000000004">
      <c r="D215" s="12">
        <v>213</v>
      </c>
      <c r="E215" s="12"/>
    </row>
    <row r="216" spans="4:5" x14ac:dyDescent="0.55000000000000004">
      <c r="D216" s="12">
        <v>214</v>
      </c>
      <c r="E216" s="12"/>
    </row>
    <row r="217" spans="4:5" x14ac:dyDescent="0.55000000000000004">
      <c r="D217" s="12">
        <v>215</v>
      </c>
      <c r="E217" s="12"/>
    </row>
    <row r="218" spans="4:5" x14ac:dyDescent="0.55000000000000004">
      <c r="D218" s="12">
        <v>216</v>
      </c>
      <c r="E218" s="12"/>
    </row>
    <row r="219" spans="4:5" x14ac:dyDescent="0.55000000000000004">
      <c r="D219" s="12">
        <v>217</v>
      </c>
      <c r="E219" s="12"/>
    </row>
    <row r="220" spans="4:5" x14ac:dyDescent="0.55000000000000004">
      <c r="D220" s="12">
        <v>218</v>
      </c>
      <c r="E220" s="12"/>
    </row>
    <row r="221" spans="4:5" x14ac:dyDescent="0.55000000000000004">
      <c r="D221" s="12">
        <v>219</v>
      </c>
      <c r="E221" s="12"/>
    </row>
    <row r="222" spans="4:5" x14ac:dyDescent="0.55000000000000004">
      <c r="D222" s="12">
        <v>220</v>
      </c>
      <c r="E222" s="12"/>
    </row>
    <row r="223" spans="4:5" x14ac:dyDescent="0.55000000000000004">
      <c r="D223" s="12">
        <v>221</v>
      </c>
      <c r="E223" s="12"/>
    </row>
    <row r="224" spans="4:5" x14ac:dyDescent="0.55000000000000004">
      <c r="D224" s="12">
        <v>222</v>
      </c>
      <c r="E224" s="12"/>
    </row>
    <row r="225" spans="4:5" x14ac:dyDescent="0.55000000000000004">
      <c r="D225" s="12">
        <v>223</v>
      </c>
      <c r="E225" s="12"/>
    </row>
    <row r="226" spans="4:5" x14ac:dyDescent="0.55000000000000004">
      <c r="D226" s="12">
        <v>224</v>
      </c>
      <c r="E226" s="12"/>
    </row>
    <row r="227" spans="4:5" x14ac:dyDescent="0.55000000000000004">
      <c r="D227" s="12">
        <v>225</v>
      </c>
      <c r="E227" s="12"/>
    </row>
    <row r="228" spans="4:5" x14ac:dyDescent="0.55000000000000004">
      <c r="D228" s="12">
        <v>226</v>
      </c>
      <c r="E228" s="12"/>
    </row>
    <row r="229" spans="4:5" x14ac:dyDescent="0.55000000000000004">
      <c r="D229" s="12">
        <v>227</v>
      </c>
      <c r="E229" s="12"/>
    </row>
    <row r="230" spans="4:5" x14ac:dyDescent="0.55000000000000004">
      <c r="D230" s="12">
        <v>228</v>
      </c>
      <c r="E230" s="12"/>
    </row>
    <row r="231" spans="4:5" x14ac:dyDescent="0.55000000000000004">
      <c r="D231" s="12">
        <v>229</v>
      </c>
      <c r="E231" s="12"/>
    </row>
    <row r="232" spans="4:5" x14ac:dyDescent="0.55000000000000004">
      <c r="D232" s="12">
        <v>230</v>
      </c>
      <c r="E232" s="12"/>
    </row>
    <row r="233" spans="4:5" x14ac:dyDescent="0.55000000000000004">
      <c r="D233" s="12">
        <v>231</v>
      </c>
      <c r="E233" s="12"/>
    </row>
    <row r="234" spans="4:5" x14ac:dyDescent="0.55000000000000004">
      <c r="D234" s="12">
        <v>232</v>
      </c>
      <c r="E234" s="12"/>
    </row>
    <row r="235" spans="4:5" x14ac:dyDescent="0.55000000000000004">
      <c r="D235" s="12">
        <v>233</v>
      </c>
      <c r="E235" s="12"/>
    </row>
    <row r="236" spans="4:5" x14ac:dyDescent="0.55000000000000004">
      <c r="D236" s="12">
        <v>234</v>
      </c>
      <c r="E236" s="12"/>
    </row>
    <row r="237" spans="4:5" x14ac:dyDescent="0.55000000000000004">
      <c r="D237" s="12">
        <v>235</v>
      </c>
      <c r="E237" s="12"/>
    </row>
    <row r="238" spans="4:5" x14ac:dyDescent="0.55000000000000004">
      <c r="D238" s="12">
        <v>236</v>
      </c>
      <c r="E238" s="12"/>
    </row>
    <row r="239" spans="4:5" x14ac:dyDescent="0.55000000000000004">
      <c r="D239" s="12">
        <v>237</v>
      </c>
      <c r="E239" s="12"/>
    </row>
    <row r="240" spans="4:5" x14ac:dyDescent="0.55000000000000004">
      <c r="D240" s="12">
        <v>238</v>
      </c>
      <c r="E240" s="12"/>
    </row>
    <row r="241" spans="4:5" x14ac:dyDescent="0.55000000000000004">
      <c r="D241" s="12">
        <v>239</v>
      </c>
      <c r="E241" s="12"/>
    </row>
    <row r="242" spans="4:5" x14ac:dyDescent="0.55000000000000004">
      <c r="D242" s="12">
        <v>240</v>
      </c>
      <c r="E242" s="12"/>
    </row>
    <row r="243" spans="4:5" x14ac:dyDescent="0.55000000000000004">
      <c r="D243" s="12">
        <v>241</v>
      </c>
      <c r="E243" s="12"/>
    </row>
    <row r="244" spans="4:5" x14ac:dyDescent="0.55000000000000004">
      <c r="D244" s="12">
        <v>242</v>
      </c>
      <c r="E244" s="12"/>
    </row>
    <row r="245" spans="4:5" x14ac:dyDescent="0.55000000000000004">
      <c r="D245" s="12">
        <v>243</v>
      </c>
      <c r="E245" s="12"/>
    </row>
    <row r="246" spans="4:5" x14ac:dyDescent="0.55000000000000004">
      <c r="D246" s="12">
        <v>244</v>
      </c>
      <c r="E246" s="12"/>
    </row>
    <row r="247" spans="4:5" x14ac:dyDescent="0.55000000000000004">
      <c r="D247" s="12">
        <v>245</v>
      </c>
      <c r="E247" s="12"/>
    </row>
    <row r="248" spans="4:5" x14ac:dyDescent="0.55000000000000004">
      <c r="D248" s="12">
        <v>246</v>
      </c>
      <c r="E248" s="12"/>
    </row>
    <row r="249" spans="4:5" x14ac:dyDescent="0.55000000000000004">
      <c r="D249" s="12">
        <v>247</v>
      </c>
      <c r="E249" s="12"/>
    </row>
    <row r="250" spans="4:5" x14ac:dyDescent="0.55000000000000004">
      <c r="D250" s="12">
        <v>248</v>
      </c>
      <c r="E250" s="12"/>
    </row>
    <row r="251" spans="4:5" x14ac:dyDescent="0.55000000000000004">
      <c r="D251" s="12">
        <v>249</v>
      </c>
      <c r="E251" s="12"/>
    </row>
    <row r="252" spans="4:5" x14ac:dyDescent="0.55000000000000004">
      <c r="D252" s="12">
        <v>250</v>
      </c>
      <c r="E252" s="12"/>
    </row>
    <row r="253" spans="4:5" x14ac:dyDescent="0.55000000000000004">
      <c r="D253" s="12">
        <v>251</v>
      </c>
      <c r="E253" s="12"/>
    </row>
    <row r="254" spans="4:5" x14ac:dyDescent="0.55000000000000004">
      <c r="D254" s="12">
        <v>252</v>
      </c>
      <c r="E254" s="12"/>
    </row>
    <row r="255" spans="4:5" x14ac:dyDescent="0.55000000000000004">
      <c r="D255" s="12">
        <v>253</v>
      </c>
      <c r="E255" s="12"/>
    </row>
    <row r="256" spans="4:5" x14ac:dyDescent="0.55000000000000004">
      <c r="D256" s="12">
        <v>254</v>
      </c>
      <c r="E256" s="12"/>
    </row>
    <row r="257" spans="4:5" x14ac:dyDescent="0.55000000000000004">
      <c r="D257" s="12">
        <v>255</v>
      </c>
      <c r="E257" s="12"/>
    </row>
    <row r="258" spans="4:5" x14ac:dyDescent="0.55000000000000004">
      <c r="D258" s="12">
        <v>256</v>
      </c>
      <c r="E258" s="12"/>
    </row>
    <row r="259" spans="4:5" x14ac:dyDescent="0.55000000000000004">
      <c r="D259" s="12">
        <v>257</v>
      </c>
      <c r="E259" s="12"/>
    </row>
    <row r="260" spans="4:5" x14ac:dyDescent="0.55000000000000004">
      <c r="D260" s="12">
        <v>258</v>
      </c>
      <c r="E260" s="12"/>
    </row>
    <row r="261" spans="4:5" x14ac:dyDescent="0.55000000000000004">
      <c r="D261" s="12">
        <v>259</v>
      </c>
      <c r="E261" s="12"/>
    </row>
    <row r="262" spans="4:5" x14ac:dyDescent="0.55000000000000004">
      <c r="D262" s="12">
        <v>260</v>
      </c>
      <c r="E262" s="12"/>
    </row>
    <row r="263" spans="4:5" x14ac:dyDescent="0.55000000000000004">
      <c r="D263" s="12">
        <v>261</v>
      </c>
      <c r="E263" s="12"/>
    </row>
    <row r="264" spans="4:5" x14ac:dyDescent="0.55000000000000004">
      <c r="D264" s="12">
        <v>262</v>
      </c>
      <c r="E264" s="12"/>
    </row>
    <row r="265" spans="4:5" x14ac:dyDescent="0.55000000000000004">
      <c r="D265" s="12">
        <v>263</v>
      </c>
      <c r="E265" s="12"/>
    </row>
    <row r="266" spans="4:5" x14ac:dyDescent="0.55000000000000004">
      <c r="D266" s="12">
        <v>264</v>
      </c>
      <c r="E266" s="12"/>
    </row>
    <row r="267" spans="4:5" x14ac:dyDescent="0.55000000000000004">
      <c r="D267" s="12">
        <v>265</v>
      </c>
      <c r="E267" s="12"/>
    </row>
    <row r="268" spans="4:5" x14ac:dyDescent="0.55000000000000004">
      <c r="D268" s="12">
        <v>266</v>
      </c>
      <c r="E268" s="12"/>
    </row>
    <row r="269" spans="4:5" x14ac:dyDescent="0.55000000000000004">
      <c r="D269" s="12">
        <v>267</v>
      </c>
      <c r="E269" s="12"/>
    </row>
    <row r="270" spans="4:5" x14ac:dyDescent="0.55000000000000004">
      <c r="D270" s="12">
        <v>268</v>
      </c>
      <c r="E270" s="12"/>
    </row>
    <row r="271" spans="4:5" x14ac:dyDescent="0.55000000000000004">
      <c r="D271" s="12">
        <v>269</v>
      </c>
      <c r="E271" s="12"/>
    </row>
    <row r="272" spans="4:5" x14ac:dyDescent="0.55000000000000004">
      <c r="D272" s="12">
        <v>270</v>
      </c>
      <c r="E272" s="12"/>
    </row>
    <row r="273" spans="4:5" x14ac:dyDescent="0.55000000000000004">
      <c r="D273" s="12">
        <v>271</v>
      </c>
      <c r="E273" s="12"/>
    </row>
    <row r="274" spans="4:5" x14ac:dyDescent="0.55000000000000004">
      <c r="D274" s="12">
        <v>272</v>
      </c>
      <c r="E274" s="12"/>
    </row>
    <row r="275" spans="4:5" x14ac:dyDescent="0.55000000000000004">
      <c r="D275" s="12">
        <v>273</v>
      </c>
      <c r="E275" s="12"/>
    </row>
    <row r="276" spans="4:5" x14ac:dyDescent="0.55000000000000004">
      <c r="D276" s="12">
        <v>274</v>
      </c>
      <c r="E276" s="12"/>
    </row>
    <row r="277" spans="4:5" x14ac:dyDescent="0.55000000000000004">
      <c r="D277" s="12">
        <v>275</v>
      </c>
      <c r="E277" s="12"/>
    </row>
    <row r="278" spans="4:5" x14ac:dyDescent="0.55000000000000004">
      <c r="D278" s="12">
        <v>276</v>
      </c>
      <c r="E278" s="12"/>
    </row>
    <row r="279" spans="4:5" x14ac:dyDescent="0.55000000000000004">
      <c r="D279" s="12">
        <v>277</v>
      </c>
      <c r="E279" s="12"/>
    </row>
    <row r="280" spans="4:5" x14ac:dyDescent="0.55000000000000004">
      <c r="D280" s="12">
        <v>278</v>
      </c>
      <c r="E280" s="12"/>
    </row>
    <row r="281" spans="4:5" x14ac:dyDescent="0.55000000000000004">
      <c r="D281" s="12">
        <v>279</v>
      </c>
      <c r="E281" s="12"/>
    </row>
    <row r="282" spans="4:5" x14ac:dyDescent="0.55000000000000004">
      <c r="D282" s="12">
        <v>280</v>
      </c>
      <c r="E282" s="12"/>
    </row>
    <row r="283" spans="4:5" x14ac:dyDescent="0.55000000000000004">
      <c r="D283" s="12">
        <v>281</v>
      </c>
      <c r="E283" s="12"/>
    </row>
    <row r="284" spans="4:5" x14ac:dyDescent="0.55000000000000004">
      <c r="D284" s="12">
        <v>282</v>
      </c>
      <c r="E284" s="12"/>
    </row>
    <row r="285" spans="4:5" x14ac:dyDescent="0.55000000000000004">
      <c r="D285" s="12">
        <v>283</v>
      </c>
      <c r="E285" s="12"/>
    </row>
    <row r="286" spans="4:5" x14ac:dyDescent="0.55000000000000004">
      <c r="D286" s="12">
        <v>284</v>
      </c>
      <c r="E286" s="12"/>
    </row>
    <row r="287" spans="4:5" x14ac:dyDescent="0.55000000000000004">
      <c r="D287" s="12">
        <v>285</v>
      </c>
      <c r="E287" s="12"/>
    </row>
    <row r="288" spans="4:5" x14ac:dyDescent="0.55000000000000004">
      <c r="D288" s="12">
        <v>286</v>
      </c>
      <c r="E288" s="12"/>
    </row>
    <row r="289" spans="4:5" x14ac:dyDescent="0.55000000000000004">
      <c r="D289" s="12">
        <v>287</v>
      </c>
      <c r="E289" s="12"/>
    </row>
    <row r="290" spans="4:5" x14ac:dyDescent="0.55000000000000004">
      <c r="D290" s="12">
        <v>288</v>
      </c>
      <c r="E290" s="12"/>
    </row>
    <row r="291" spans="4:5" x14ac:dyDescent="0.55000000000000004">
      <c r="D291" s="12">
        <v>289</v>
      </c>
      <c r="E291" s="12"/>
    </row>
    <row r="292" spans="4:5" x14ac:dyDescent="0.55000000000000004">
      <c r="D292" s="12">
        <v>290</v>
      </c>
      <c r="E292" s="12"/>
    </row>
    <row r="293" spans="4:5" x14ac:dyDescent="0.55000000000000004">
      <c r="D293" s="12">
        <v>291</v>
      </c>
      <c r="E293" s="12"/>
    </row>
    <row r="294" spans="4:5" x14ac:dyDescent="0.55000000000000004">
      <c r="D294" s="12">
        <v>292</v>
      </c>
      <c r="E294" s="12"/>
    </row>
    <row r="295" spans="4:5" x14ac:dyDescent="0.55000000000000004">
      <c r="D295" s="12">
        <v>293</v>
      </c>
      <c r="E295" s="12"/>
    </row>
    <row r="296" spans="4:5" x14ac:dyDescent="0.55000000000000004">
      <c r="D296" s="12">
        <v>294</v>
      </c>
      <c r="E296" s="12"/>
    </row>
    <row r="297" spans="4:5" x14ac:dyDescent="0.55000000000000004">
      <c r="D297" s="12">
        <v>295</v>
      </c>
      <c r="E297" s="12"/>
    </row>
    <row r="298" spans="4:5" x14ac:dyDescent="0.55000000000000004">
      <c r="D298" s="12">
        <v>296</v>
      </c>
      <c r="E298" s="12"/>
    </row>
    <row r="299" spans="4:5" x14ac:dyDescent="0.55000000000000004">
      <c r="D299" s="12">
        <v>297</v>
      </c>
      <c r="E299" s="12"/>
    </row>
    <row r="300" spans="4:5" x14ac:dyDescent="0.55000000000000004">
      <c r="D300" s="12">
        <v>298</v>
      </c>
      <c r="E300" s="12"/>
    </row>
    <row r="301" spans="4:5" x14ac:dyDescent="0.55000000000000004">
      <c r="D301" s="12">
        <v>299</v>
      </c>
      <c r="E301" s="12"/>
    </row>
    <row r="302" spans="4:5" x14ac:dyDescent="0.55000000000000004">
      <c r="D302" s="12">
        <v>300</v>
      </c>
      <c r="E302" s="12"/>
    </row>
    <row r="303" spans="4:5" x14ac:dyDescent="0.55000000000000004">
      <c r="D303" s="12">
        <v>301</v>
      </c>
      <c r="E303" s="12"/>
    </row>
    <row r="304" spans="4:5" x14ac:dyDescent="0.55000000000000004">
      <c r="D304" s="12">
        <v>302</v>
      </c>
      <c r="E304" s="12"/>
    </row>
    <row r="305" spans="4:5" x14ac:dyDescent="0.55000000000000004">
      <c r="D305" s="12">
        <v>303</v>
      </c>
      <c r="E305" s="12"/>
    </row>
    <row r="306" spans="4:5" x14ac:dyDescent="0.55000000000000004">
      <c r="D306" s="12">
        <v>304</v>
      </c>
      <c r="E306" s="12"/>
    </row>
    <row r="307" spans="4:5" x14ac:dyDescent="0.55000000000000004">
      <c r="D307" s="12">
        <v>305</v>
      </c>
      <c r="E307" s="12"/>
    </row>
    <row r="308" spans="4:5" x14ac:dyDescent="0.55000000000000004">
      <c r="D308" s="12">
        <v>306</v>
      </c>
      <c r="E308" s="12"/>
    </row>
    <row r="309" spans="4:5" x14ac:dyDescent="0.55000000000000004">
      <c r="D309" s="12">
        <v>307</v>
      </c>
      <c r="E309" s="12"/>
    </row>
    <row r="310" spans="4:5" x14ac:dyDescent="0.55000000000000004">
      <c r="D310" s="12">
        <v>308</v>
      </c>
      <c r="E310" s="12"/>
    </row>
    <row r="311" spans="4:5" x14ac:dyDescent="0.55000000000000004">
      <c r="D311" s="12">
        <v>309</v>
      </c>
      <c r="E311" s="12"/>
    </row>
    <row r="312" spans="4:5" x14ac:dyDescent="0.55000000000000004">
      <c r="D312" s="12">
        <v>310</v>
      </c>
      <c r="E312" s="12"/>
    </row>
    <row r="313" spans="4:5" x14ac:dyDescent="0.55000000000000004">
      <c r="D313" s="12">
        <v>311</v>
      </c>
      <c r="E313" s="12"/>
    </row>
    <row r="314" spans="4:5" x14ac:dyDescent="0.55000000000000004">
      <c r="D314" s="12">
        <v>312</v>
      </c>
      <c r="E314" s="12"/>
    </row>
    <row r="315" spans="4:5" x14ac:dyDescent="0.55000000000000004">
      <c r="D315" s="12">
        <v>313</v>
      </c>
      <c r="E315" s="12"/>
    </row>
    <row r="316" spans="4:5" x14ac:dyDescent="0.55000000000000004">
      <c r="D316" s="12">
        <v>314</v>
      </c>
      <c r="E316" s="12"/>
    </row>
    <row r="317" spans="4:5" x14ac:dyDescent="0.55000000000000004">
      <c r="D317" s="12">
        <v>315</v>
      </c>
      <c r="E317" s="12"/>
    </row>
    <row r="318" spans="4:5" x14ac:dyDescent="0.55000000000000004">
      <c r="D318" s="12">
        <v>316</v>
      </c>
      <c r="E318" s="12"/>
    </row>
    <row r="319" spans="4:5" x14ac:dyDescent="0.55000000000000004">
      <c r="D319" s="12">
        <v>317</v>
      </c>
      <c r="E319" s="12"/>
    </row>
    <row r="320" spans="4:5" x14ac:dyDescent="0.55000000000000004">
      <c r="D320" s="12">
        <v>318</v>
      </c>
      <c r="E320" s="12"/>
    </row>
    <row r="321" spans="4:5" x14ac:dyDescent="0.55000000000000004">
      <c r="D321" s="12">
        <v>319</v>
      </c>
      <c r="E321" s="12"/>
    </row>
    <row r="322" spans="4:5" x14ac:dyDescent="0.55000000000000004">
      <c r="D322" s="12">
        <v>320</v>
      </c>
      <c r="E322" s="12"/>
    </row>
    <row r="323" spans="4:5" x14ac:dyDescent="0.55000000000000004">
      <c r="D323" s="12">
        <v>321</v>
      </c>
      <c r="E323" s="12"/>
    </row>
    <row r="324" spans="4:5" x14ac:dyDescent="0.55000000000000004">
      <c r="D324" s="12">
        <v>322</v>
      </c>
      <c r="E324" s="12"/>
    </row>
    <row r="325" spans="4:5" x14ac:dyDescent="0.55000000000000004">
      <c r="D325" s="12">
        <v>323</v>
      </c>
      <c r="E325" s="12"/>
    </row>
    <row r="326" spans="4:5" x14ac:dyDescent="0.55000000000000004">
      <c r="D326" s="12">
        <v>324</v>
      </c>
      <c r="E326" s="12"/>
    </row>
    <row r="327" spans="4:5" x14ac:dyDescent="0.55000000000000004">
      <c r="D327" s="12">
        <v>325</v>
      </c>
      <c r="E327" s="12"/>
    </row>
    <row r="328" spans="4:5" x14ac:dyDescent="0.55000000000000004">
      <c r="D328" s="12">
        <v>326</v>
      </c>
      <c r="E328" s="12"/>
    </row>
    <row r="329" spans="4:5" x14ac:dyDescent="0.55000000000000004">
      <c r="D329" s="12">
        <v>327</v>
      </c>
      <c r="E329" s="12"/>
    </row>
    <row r="330" spans="4:5" x14ac:dyDescent="0.55000000000000004">
      <c r="D330" s="12">
        <v>328</v>
      </c>
      <c r="E330" s="12"/>
    </row>
    <row r="331" spans="4:5" x14ac:dyDescent="0.55000000000000004">
      <c r="D331" s="12">
        <v>329</v>
      </c>
      <c r="E331" s="12"/>
    </row>
    <row r="332" spans="4:5" x14ac:dyDescent="0.55000000000000004">
      <c r="D332" s="12">
        <v>330</v>
      </c>
      <c r="E332" s="12"/>
    </row>
    <row r="333" spans="4:5" x14ac:dyDescent="0.55000000000000004">
      <c r="D333" s="12">
        <v>331</v>
      </c>
      <c r="E333" s="12"/>
    </row>
    <row r="334" spans="4:5" x14ac:dyDescent="0.55000000000000004">
      <c r="D334" s="12">
        <v>332</v>
      </c>
      <c r="E334" s="12"/>
    </row>
    <row r="335" spans="4:5" x14ac:dyDescent="0.55000000000000004">
      <c r="D335" s="12">
        <v>333</v>
      </c>
      <c r="E335" s="12"/>
    </row>
    <row r="336" spans="4:5" x14ac:dyDescent="0.55000000000000004">
      <c r="D336" s="12">
        <v>334</v>
      </c>
      <c r="E336" s="12"/>
    </row>
    <row r="337" spans="4:5" x14ac:dyDescent="0.55000000000000004">
      <c r="D337" s="12">
        <v>335</v>
      </c>
      <c r="E337" s="12"/>
    </row>
    <row r="338" spans="4:5" x14ac:dyDescent="0.55000000000000004">
      <c r="D338" s="12">
        <v>336</v>
      </c>
      <c r="E338" s="12"/>
    </row>
    <row r="339" spans="4:5" x14ac:dyDescent="0.55000000000000004">
      <c r="D339" s="12">
        <v>337</v>
      </c>
      <c r="E339" s="12"/>
    </row>
    <row r="340" spans="4:5" x14ac:dyDescent="0.55000000000000004">
      <c r="D340" s="12">
        <v>338</v>
      </c>
      <c r="E340" s="12"/>
    </row>
    <row r="341" spans="4:5" x14ac:dyDescent="0.55000000000000004">
      <c r="D341" s="12">
        <v>339</v>
      </c>
      <c r="E341" s="12"/>
    </row>
    <row r="342" spans="4:5" x14ac:dyDescent="0.55000000000000004">
      <c r="D342" s="12">
        <v>340</v>
      </c>
      <c r="E342" s="12"/>
    </row>
    <row r="343" spans="4:5" x14ac:dyDescent="0.55000000000000004">
      <c r="D343" s="12">
        <v>341</v>
      </c>
      <c r="E343" s="12"/>
    </row>
    <row r="344" spans="4:5" x14ac:dyDescent="0.55000000000000004">
      <c r="D344" s="12">
        <v>342</v>
      </c>
    </row>
    <row r="345" spans="4:5" x14ac:dyDescent="0.55000000000000004">
      <c r="D345" s="12">
        <v>343</v>
      </c>
    </row>
    <row r="346" spans="4:5" x14ac:dyDescent="0.55000000000000004">
      <c r="D346" s="12">
        <v>344</v>
      </c>
    </row>
    <row r="347" spans="4:5" x14ac:dyDescent="0.55000000000000004">
      <c r="D347" s="12">
        <v>345</v>
      </c>
    </row>
    <row r="348" spans="4:5" x14ac:dyDescent="0.55000000000000004">
      <c r="D348" s="12">
        <v>346</v>
      </c>
    </row>
    <row r="349" spans="4:5" x14ac:dyDescent="0.55000000000000004">
      <c r="D349" s="12">
        <v>347</v>
      </c>
    </row>
    <row r="350" spans="4:5" x14ac:dyDescent="0.55000000000000004">
      <c r="D350" s="12">
        <v>348</v>
      </c>
    </row>
    <row r="351" spans="4:5" x14ac:dyDescent="0.55000000000000004">
      <c r="D351" s="12">
        <v>349</v>
      </c>
    </row>
    <row r="352" spans="4:5" x14ac:dyDescent="0.55000000000000004">
      <c r="D352" s="12">
        <v>350</v>
      </c>
    </row>
    <row r="353" spans="4:4" x14ac:dyDescent="0.55000000000000004">
      <c r="D353" s="12">
        <v>351</v>
      </c>
    </row>
    <row r="354" spans="4:4" x14ac:dyDescent="0.55000000000000004">
      <c r="D354" s="12">
        <v>352</v>
      </c>
    </row>
    <row r="355" spans="4:4" x14ac:dyDescent="0.55000000000000004">
      <c r="D355" s="12">
        <v>353</v>
      </c>
    </row>
    <row r="356" spans="4:4" x14ac:dyDescent="0.55000000000000004">
      <c r="D356" s="12">
        <v>354</v>
      </c>
    </row>
    <row r="357" spans="4:4" x14ac:dyDescent="0.55000000000000004">
      <c r="D357" s="12">
        <v>355</v>
      </c>
    </row>
    <row r="358" spans="4:4" x14ac:dyDescent="0.55000000000000004">
      <c r="D358" s="12">
        <v>356</v>
      </c>
    </row>
    <row r="359" spans="4:4" x14ac:dyDescent="0.55000000000000004">
      <c r="D359" s="12">
        <v>357</v>
      </c>
    </row>
    <row r="360" spans="4:4" x14ac:dyDescent="0.55000000000000004">
      <c r="D360" s="12">
        <v>358</v>
      </c>
    </row>
    <row r="361" spans="4:4" x14ac:dyDescent="0.55000000000000004">
      <c r="D361" s="12">
        <v>359</v>
      </c>
    </row>
    <row r="362" spans="4:4" x14ac:dyDescent="0.55000000000000004">
      <c r="D362" s="12">
        <v>360</v>
      </c>
    </row>
    <row r="363" spans="4:4" x14ac:dyDescent="0.55000000000000004">
      <c r="D363" s="12">
        <v>361</v>
      </c>
    </row>
    <row r="364" spans="4:4" x14ac:dyDescent="0.55000000000000004">
      <c r="D364" s="12">
        <v>362</v>
      </c>
    </row>
    <row r="365" spans="4:4" x14ac:dyDescent="0.55000000000000004">
      <c r="D365" s="12">
        <v>363</v>
      </c>
    </row>
    <row r="366" spans="4:4" x14ac:dyDescent="0.55000000000000004">
      <c r="D366" s="12">
        <v>364</v>
      </c>
    </row>
    <row r="367" spans="4:4" x14ac:dyDescent="0.55000000000000004">
      <c r="D367" s="12">
        <v>365</v>
      </c>
    </row>
  </sheetData>
  <sheetProtection algorithmName="SHA-512" hashValue="icj0pXXkeH0cIbtozyTQSL77KUxc4IGrhscaMtfeErrp1lrBmmYzYdNtzvlTmRdbbJAN/mDMYO+koI+p94jF/A==" saltValue="Qlu8CpSr8xXIaIxRWCv++A==" spinCount="100000" sheet="1" objects="1" scenarios="1" formatColumns="0" selectLockedCells="1"/>
  <phoneticPr fontId="10" type="noConversion"/>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A2EF7-DF89-45BB-B288-A4BF87060D13}">
  <sheetPr codeName="Blad1"/>
  <dimension ref="B2:I24"/>
  <sheetViews>
    <sheetView showGridLines="0" showRowColHeaders="0" tabSelected="1" zoomScaleNormal="100" workbookViewId="0">
      <selection activeCell="B1" sqref="B1"/>
    </sheetView>
  </sheetViews>
  <sheetFormatPr defaultRowHeight="14.4" x14ac:dyDescent="0.55000000000000004"/>
  <cols>
    <col min="1" max="1" width="2" customWidth="1"/>
    <col min="2" max="2" width="3.26171875" customWidth="1"/>
    <col min="3" max="3" width="80.3125" customWidth="1"/>
  </cols>
  <sheetData>
    <row r="2" spans="2:9" ht="18.3" x14ac:dyDescent="0.7">
      <c r="B2" s="1" t="s">
        <v>39</v>
      </c>
    </row>
    <row r="4" spans="2:9" x14ac:dyDescent="0.55000000000000004">
      <c r="B4" t="s">
        <v>256</v>
      </c>
    </row>
    <row r="5" spans="2:9" x14ac:dyDescent="0.55000000000000004">
      <c r="B5" t="s">
        <v>255</v>
      </c>
    </row>
    <row r="6" spans="2:9" x14ac:dyDescent="0.55000000000000004">
      <c r="B6" t="str">
        <f>lijsten!N3</f>
        <v>Zorgregio Midden-IJssel/Oost-Veluwe</v>
      </c>
    </row>
    <row r="8" spans="2:9" x14ac:dyDescent="0.55000000000000004">
      <c r="B8" s="10"/>
    </row>
    <row r="9" spans="2:9" x14ac:dyDescent="0.55000000000000004">
      <c r="B9" s="49"/>
    </row>
    <row r="12" spans="2:9" x14ac:dyDescent="0.55000000000000004">
      <c r="B12" s="75"/>
      <c r="C12" s="75"/>
    </row>
    <row r="13" spans="2:9" x14ac:dyDescent="0.55000000000000004">
      <c r="B13" s="44"/>
    </row>
    <row r="14" spans="2:9" x14ac:dyDescent="0.55000000000000004">
      <c r="B14" s="44"/>
      <c r="D14" s="44"/>
      <c r="E14" s="44"/>
      <c r="F14" s="44"/>
      <c r="G14" s="44"/>
      <c r="H14" s="44"/>
      <c r="I14" s="44"/>
    </row>
    <row r="15" spans="2:9" x14ac:dyDescent="0.55000000000000004">
      <c r="D15" s="44"/>
      <c r="E15" s="44"/>
    </row>
    <row r="16" spans="2:9" x14ac:dyDescent="0.55000000000000004">
      <c r="B16" s="10"/>
      <c r="D16" s="44"/>
      <c r="E16" s="44"/>
    </row>
    <row r="17" spans="4:5" x14ac:dyDescent="0.55000000000000004">
      <c r="D17" s="44"/>
      <c r="E17" s="44"/>
    </row>
    <row r="18" spans="4:5" x14ac:dyDescent="0.55000000000000004">
      <c r="D18" s="44"/>
      <c r="E18" s="44"/>
    </row>
    <row r="19" spans="4:5" x14ac:dyDescent="0.55000000000000004">
      <c r="D19" s="44"/>
      <c r="E19" s="44"/>
    </row>
    <row r="20" spans="4:5" x14ac:dyDescent="0.55000000000000004">
      <c r="D20" s="44"/>
      <c r="E20" s="44"/>
    </row>
    <row r="21" spans="4:5" x14ac:dyDescent="0.55000000000000004">
      <c r="D21" s="44"/>
      <c r="E21" s="44"/>
    </row>
    <row r="22" spans="4:5" x14ac:dyDescent="0.55000000000000004">
      <c r="D22" s="44"/>
      <c r="E22" s="44"/>
    </row>
    <row r="23" spans="4:5" x14ac:dyDescent="0.55000000000000004">
      <c r="D23" s="44"/>
      <c r="E23" s="44"/>
    </row>
    <row r="24" spans="4:5" x14ac:dyDescent="0.55000000000000004">
      <c r="D24" s="44"/>
      <c r="E24" s="44"/>
    </row>
  </sheetData>
  <sheetProtection algorithmName="SHA-512" hashValue="Oa5z6nwuyxz1lk99pZJha7zis7XO5/KrC7U0OVT0nOxVxIJQP02Gn8hAoJkE9rCy+ARngkSUJ3w8U8rYDVNcJw==" saltValue="XWRJzbzEL83FBDy69SiFZg==" spinCount="100000" sheet="1" objects="1" scenarios="1" formatColumns="0" selectLockedCells="1"/>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26C1D-390E-4CFD-8AFB-311DBACEEACD}">
  <sheetPr codeName="Blad3"/>
  <dimension ref="B2:D8"/>
  <sheetViews>
    <sheetView showGridLines="0" showRowColHeaders="0" workbookViewId="0">
      <selection activeCell="B1" sqref="B1"/>
    </sheetView>
  </sheetViews>
  <sheetFormatPr defaultRowHeight="14.4" x14ac:dyDescent="0.55000000000000004"/>
  <cols>
    <col min="1" max="2" width="2.62890625" customWidth="1"/>
    <col min="3" max="4" width="44.89453125" customWidth="1"/>
  </cols>
  <sheetData>
    <row r="2" spans="2:4" ht="18.3" x14ac:dyDescent="0.7">
      <c r="B2" s="1" t="s">
        <v>140</v>
      </c>
    </row>
    <row r="4" spans="2:4" x14ac:dyDescent="0.55000000000000004">
      <c r="B4" s="107" t="s">
        <v>141</v>
      </c>
      <c r="C4" s="107"/>
      <c r="D4" s="107"/>
    </row>
    <row r="5" spans="2:4" ht="273.60000000000002" customHeight="1" x14ac:dyDescent="0.55000000000000004">
      <c r="B5" s="108" t="s">
        <v>186</v>
      </c>
      <c r="C5" s="109"/>
      <c r="D5" s="110"/>
    </row>
    <row r="6" spans="2:4" x14ac:dyDescent="0.55000000000000004">
      <c r="B6" s="60" t="s">
        <v>142</v>
      </c>
      <c r="C6" s="61"/>
      <c r="D6" s="62"/>
    </row>
    <row r="7" spans="2:4" ht="14.7" customHeight="1" x14ac:dyDescent="0.55000000000000004">
      <c r="B7" s="111" t="s">
        <v>163</v>
      </c>
      <c r="C7" s="112"/>
      <c r="D7" s="113"/>
    </row>
    <row r="8" spans="2:4" x14ac:dyDescent="0.55000000000000004">
      <c r="B8" s="114" t="s">
        <v>162</v>
      </c>
      <c r="C8" s="115"/>
      <c r="D8" s="116"/>
    </row>
  </sheetData>
  <sheetProtection algorithmName="SHA-512" hashValue="WZISYsBlqMMAG7cExb7KkFDQ2vrQ6t4eLfyHefjWH6XqzAM9Q6Zi9wEHPgdN1a0UqlviSKLUiHIwmWVLc8wN5w==" saltValue="FnSmfU5JobZYkva73kV5Uw==" spinCount="100000" sheet="1" objects="1" scenarios="1" formatColumns="0" selectLockedCells="1"/>
  <mergeCells count="4">
    <mergeCell ref="B4:D4"/>
    <mergeCell ref="B5:D5"/>
    <mergeCell ref="B7:D7"/>
    <mergeCell ref="B8:D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F27C4-B990-4D31-A40A-92F7F4BD5BA8}">
  <sheetPr codeName="Blad2"/>
  <dimension ref="B2:D27"/>
  <sheetViews>
    <sheetView showGridLines="0" workbookViewId="0">
      <selection activeCell="C6" sqref="C6"/>
    </sheetView>
  </sheetViews>
  <sheetFormatPr defaultRowHeight="14.4" x14ac:dyDescent="0.55000000000000004"/>
  <cols>
    <col min="1" max="1" width="2.68359375" customWidth="1"/>
    <col min="2" max="2" width="56.05078125" customWidth="1"/>
    <col min="3" max="3" width="53.41796875" customWidth="1"/>
  </cols>
  <sheetData>
    <row r="2" spans="2:4" ht="18.3" x14ac:dyDescent="0.7">
      <c r="B2" s="1" t="s">
        <v>218</v>
      </c>
    </row>
    <row r="3" spans="2:4" ht="14.4" customHeight="1" x14ac:dyDescent="0.7">
      <c r="B3" s="1"/>
      <c r="C3" s="106" t="s">
        <v>262</v>
      </c>
    </row>
    <row r="4" spans="2:4" ht="14.4" customHeight="1" x14ac:dyDescent="0.7">
      <c r="B4" s="1"/>
    </row>
    <row r="5" spans="2:4" x14ac:dyDescent="0.55000000000000004">
      <c r="B5" s="118" t="s">
        <v>182</v>
      </c>
      <c r="C5" s="118"/>
    </row>
    <row r="6" spans="2:4" x14ac:dyDescent="0.55000000000000004">
      <c r="B6" s="2" t="s">
        <v>0</v>
      </c>
      <c r="C6" s="15"/>
    </row>
    <row r="7" spans="2:4" x14ac:dyDescent="0.55000000000000004">
      <c r="B7" s="2" t="s">
        <v>1</v>
      </c>
      <c r="C7" s="15"/>
    </row>
    <row r="8" spans="2:4" x14ac:dyDescent="0.55000000000000004">
      <c r="B8" s="2" t="s">
        <v>2</v>
      </c>
      <c r="C8" s="77"/>
    </row>
    <row r="9" spans="2:4" x14ac:dyDescent="0.55000000000000004">
      <c r="B9" s="2" t="s">
        <v>3</v>
      </c>
      <c r="C9" s="15"/>
    </row>
    <row r="10" spans="2:4" x14ac:dyDescent="0.55000000000000004">
      <c r="B10" s="2" t="str">
        <f>"Globale totale zorgomzet 2025 van uw gehele organisatie"</f>
        <v>Globale totale zorgomzet 2025 van uw gehele organisatie</v>
      </c>
      <c r="C10" s="76"/>
    </row>
    <row r="11" spans="2:4" x14ac:dyDescent="0.55000000000000004">
      <c r="B11" s="2" t="s">
        <v>164</v>
      </c>
      <c r="C11" s="16"/>
      <c r="D11" t="s">
        <v>37</v>
      </c>
    </row>
    <row r="13" spans="2:4" x14ac:dyDescent="0.55000000000000004">
      <c r="B13" s="118" t="s">
        <v>216</v>
      </c>
      <c r="C13" s="118"/>
    </row>
    <row r="14" spans="2:4" x14ac:dyDescent="0.55000000000000004">
      <c r="B14" s="2" t="s">
        <v>217</v>
      </c>
      <c r="C14" s="16"/>
    </row>
    <row r="17" spans="2:4" x14ac:dyDescent="0.55000000000000004">
      <c r="B17" s="50" t="s">
        <v>123</v>
      </c>
    </row>
    <row r="19" spans="2:4" ht="33" customHeight="1" x14ac:dyDescent="0.55000000000000004">
      <c r="B19" s="117" t="str">
        <f>IF(C11=lijsten!L8,"Als de begeleiders in uw organisatie niet hoofdzakelijk in loondienst zijn, hoeft u dit formulier niet in te vullen. In dit onderzoek baseren wij ons op de gegevens van instellingen. "&amp;"De inzet van zzp'er als vervanging bij vakantie en ziekte vormt geen bezwaar.","")</f>
        <v/>
      </c>
      <c r="C19" s="117"/>
    </row>
    <row r="21" spans="2:4" x14ac:dyDescent="0.55000000000000004">
      <c r="B21" s="24"/>
      <c r="C21" s="24"/>
    </row>
    <row r="22" spans="2:4" x14ac:dyDescent="0.55000000000000004">
      <c r="B22" s="24"/>
    </row>
    <row r="23" spans="2:4" x14ac:dyDescent="0.55000000000000004">
      <c r="B23" s="24"/>
    </row>
    <row r="24" spans="2:4" x14ac:dyDescent="0.55000000000000004">
      <c r="B24" s="24"/>
    </row>
    <row r="25" spans="2:4" x14ac:dyDescent="0.55000000000000004">
      <c r="B25" s="24"/>
    </row>
    <row r="26" spans="2:4" x14ac:dyDescent="0.55000000000000004">
      <c r="B26" s="24"/>
    </row>
    <row r="27" spans="2:4" ht="34.5" customHeight="1" x14ac:dyDescent="0.55000000000000004">
      <c r="B27" s="117" t="str">
        <f>IF(C11="nvt","Deze uitvraag is uitsluitend bestemd voor instellingen met de hulpverleners in loondienst. Als ondernemer of vrijgevestigde zorgaanbieder kunt u geen gebruik maken van deze vragenlijst. U hoeft aan dit onderzoek niet deel te nemen.","")</f>
        <v/>
      </c>
      <c r="C27" s="117"/>
      <c r="D27" s="117"/>
    </row>
  </sheetData>
  <sheetProtection algorithmName="SHA-512" hashValue="58iFcrSMLPQjXKHOOx1xZUruI1mCWimaJQOXom2DbgZmYkD/tMOvOVze+fWkyaZnkMDIyYFwf3Bq/mB4DFju5A==" saltValue="tQCyL8U9Xqax9WzSPIs6wA==" spinCount="100000" sheet="1" objects="1" scenarios="1" formatColumns="0" selectLockedCells="1"/>
  <mergeCells count="4">
    <mergeCell ref="B27:D27"/>
    <mergeCell ref="B19:C19"/>
    <mergeCell ref="B5:C5"/>
    <mergeCell ref="B13:C13"/>
  </mergeCells>
  <conditionalFormatting sqref="C6:C9 C11">
    <cfRule type="expression" dxfId="69" priority="5">
      <formula>C6=""</formula>
    </cfRule>
  </conditionalFormatting>
  <conditionalFormatting sqref="C6:C11">
    <cfRule type="expression" dxfId="68" priority="3">
      <formula>C6&lt;&gt;""</formula>
    </cfRule>
  </conditionalFormatting>
  <conditionalFormatting sqref="C14">
    <cfRule type="expression" dxfId="67" priority="1">
      <formula>C14&lt;&gt;""</formula>
    </cfRule>
    <cfRule type="expression" dxfId="66" priority="2">
      <formula>C14=""</formula>
    </cfRule>
  </conditionalFormatting>
  <dataValidations count="3">
    <dataValidation type="list" allowBlank="1" showInputMessage="1" showErrorMessage="1" sqref="C11" xr:uid="{EDECD96B-1D6F-43F0-AD7E-32927FEB4570}">
      <formula1>cao</formula1>
    </dataValidation>
    <dataValidation type="whole" allowBlank="1" showInputMessage="1" showErrorMessage="1" sqref="C10" xr:uid="{488E87F9-B88F-4072-A440-06D8DD311913}">
      <formula1>1</formula1>
      <formula2>1000000000000000</formula2>
    </dataValidation>
    <dataValidation type="list" allowBlank="1" showInputMessage="1" showErrorMessage="1" sqref="C14" xr:uid="{C851FBA8-F2B4-4EC8-B9E5-4ADF8A98DEF0}">
      <formula1>"ja,nee"</formula1>
    </dataValidation>
  </dataValidation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4DA61-6249-4043-87EC-121208324762}">
  <sheetPr codeName="Blad9"/>
  <dimension ref="B2:E78"/>
  <sheetViews>
    <sheetView showGridLines="0" showRowColHeaders="0" workbookViewId="0">
      <selection activeCell="C8" sqref="C8"/>
    </sheetView>
  </sheetViews>
  <sheetFormatPr defaultRowHeight="14.4" x14ac:dyDescent="0.55000000000000004"/>
  <cols>
    <col min="1" max="1" width="2.9453125" customWidth="1"/>
    <col min="2" max="2" width="87.578125" customWidth="1"/>
    <col min="3" max="3" width="12.578125" customWidth="1"/>
    <col min="4" max="4" width="5" customWidth="1"/>
    <col min="5" max="5" width="22.20703125" customWidth="1"/>
  </cols>
  <sheetData>
    <row r="2" spans="2:5" ht="18.3" x14ac:dyDescent="0.7">
      <c r="B2" s="1" t="s">
        <v>42</v>
      </c>
    </row>
    <row r="4" spans="2:5" x14ac:dyDescent="0.55000000000000004">
      <c r="B4" s="10" t="s">
        <v>43</v>
      </c>
    </row>
    <row r="5" spans="2:5" ht="45" customHeight="1" x14ac:dyDescent="0.55000000000000004">
      <c r="B5" s="120" t="s">
        <v>138</v>
      </c>
      <c r="C5" s="120"/>
      <c r="D5" s="120"/>
      <c r="E5" s="120"/>
    </row>
    <row r="6" spans="2:5" x14ac:dyDescent="0.55000000000000004">
      <c r="B6" s="25"/>
    </row>
    <row r="7" spans="2:5" x14ac:dyDescent="0.55000000000000004">
      <c r="B7" s="121" t="s">
        <v>44</v>
      </c>
      <c r="C7" s="121"/>
    </row>
    <row r="8" spans="2:5" ht="14.5" customHeight="1" x14ac:dyDescent="0.55000000000000004">
      <c r="B8" s="31" t="s">
        <v>209</v>
      </c>
      <c r="C8" s="84"/>
      <c r="D8" s="122" t="s">
        <v>210</v>
      </c>
      <c r="E8" s="122"/>
    </row>
    <row r="9" spans="2:5" ht="14.5" customHeight="1" x14ac:dyDescent="0.55000000000000004">
      <c r="B9" s="85" t="s">
        <v>170</v>
      </c>
      <c r="C9" s="84"/>
      <c r="D9" s="123" t="s">
        <v>45</v>
      </c>
      <c r="E9" s="123"/>
    </row>
    <row r="10" spans="2:5" ht="14.5" customHeight="1" x14ac:dyDescent="0.55000000000000004">
      <c r="B10" s="86" t="s">
        <v>124</v>
      </c>
      <c r="C10" s="84"/>
      <c r="D10" s="123"/>
      <c r="E10" s="123"/>
    </row>
    <row r="11" spans="2:5" ht="14.5" customHeight="1" x14ac:dyDescent="0.55000000000000004">
      <c r="B11" s="86" t="s">
        <v>171</v>
      </c>
      <c r="C11" s="84"/>
      <c r="D11" s="123"/>
      <c r="E11" s="123"/>
    </row>
    <row r="12" spans="2:5" ht="14.5" customHeight="1" x14ac:dyDescent="0.55000000000000004">
      <c r="B12" s="86" t="s">
        <v>46</v>
      </c>
      <c r="C12" s="84"/>
      <c r="D12" s="123"/>
      <c r="E12" s="123"/>
    </row>
    <row r="13" spans="2:5" ht="14.5" customHeight="1" x14ac:dyDescent="0.55000000000000004">
      <c r="B13" s="86" t="s">
        <v>47</v>
      </c>
      <c r="C13" s="84"/>
      <c r="D13" s="123"/>
      <c r="E13" s="123"/>
    </row>
    <row r="14" spans="2:5" ht="14.5" customHeight="1" x14ac:dyDescent="0.55000000000000004">
      <c r="B14" s="86" t="s">
        <v>172</v>
      </c>
      <c r="C14" s="84"/>
      <c r="D14" s="123"/>
      <c r="E14" s="123"/>
    </row>
    <row r="15" spans="2:5" ht="14.5" customHeight="1" x14ac:dyDescent="0.55000000000000004">
      <c r="B15" s="86" t="s">
        <v>136</v>
      </c>
      <c r="C15" s="84"/>
      <c r="D15" s="123"/>
      <c r="E15" s="123"/>
    </row>
    <row r="16" spans="2:5" ht="14.5" customHeight="1" x14ac:dyDescent="0.55000000000000004">
      <c r="B16" s="86" t="s">
        <v>137</v>
      </c>
      <c r="C16" s="84"/>
      <c r="D16" s="123"/>
      <c r="E16" s="123"/>
    </row>
    <row r="17" spans="2:5" ht="14.5" customHeight="1" x14ac:dyDescent="0.55000000000000004">
      <c r="B17" s="86" t="s">
        <v>48</v>
      </c>
      <c r="C17" s="84"/>
      <c r="D17" s="123"/>
      <c r="E17" s="123"/>
    </row>
    <row r="18" spans="2:5" ht="14.5" customHeight="1" x14ac:dyDescent="0.55000000000000004">
      <c r="B18" s="86" t="s">
        <v>125</v>
      </c>
      <c r="C18" s="84"/>
      <c r="D18" s="123"/>
      <c r="E18" s="123"/>
    </row>
    <row r="19" spans="2:5" ht="14.5" customHeight="1" x14ac:dyDescent="0.55000000000000004">
      <c r="B19" s="29" t="s">
        <v>49</v>
      </c>
      <c r="C19" s="87">
        <f>C8-SUM(C9:C18)</f>
        <v>0</v>
      </c>
    </row>
    <row r="20" spans="2:5" ht="14.5" customHeight="1" x14ac:dyDescent="0.55000000000000004">
      <c r="B20" s="29" t="s">
        <v>173</v>
      </c>
      <c r="C20" s="105"/>
      <c r="D20" s="124"/>
      <c r="E20" s="125"/>
    </row>
    <row r="21" spans="2:5" ht="14.5" customHeight="1" x14ac:dyDescent="0.55000000000000004">
      <c r="B21" s="29" t="s">
        <v>50</v>
      </c>
      <c r="C21" s="104" t="str">
        <f>IFERROR(C19/C20,"")</f>
        <v/>
      </c>
      <c r="E21" s="112" t="s">
        <v>208</v>
      </c>
    </row>
    <row r="22" spans="2:5" ht="14.5" customHeight="1" x14ac:dyDescent="0.55000000000000004">
      <c r="E22" s="112"/>
    </row>
    <row r="23" spans="2:5" x14ac:dyDescent="0.55000000000000004">
      <c r="B23" s="2"/>
      <c r="C23" s="30" t="s">
        <v>51</v>
      </c>
      <c r="E23" s="112"/>
    </row>
    <row r="24" spans="2:5" x14ac:dyDescent="0.55000000000000004">
      <c r="B24" s="29" t="s">
        <v>206</v>
      </c>
      <c r="C24" s="57"/>
      <c r="E24" s="112"/>
    </row>
    <row r="25" spans="2:5" x14ac:dyDescent="0.55000000000000004">
      <c r="B25" s="29" t="s">
        <v>207</v>
      </c>
      <c r="C25" s="88"/>
      <c r="D25" t="s">
        <v>174</v>
      </c>
      <c r="E25" s="112"/>
    </row>
    <row r="27" spans="2:5" ht="27.3" customHeight="1" x14ac:dyDescent="0.55000000000000004">
      <c r="B27" s="119" t="s">
        <v>175</v>
      </c>
      <c r="C27" s="119"/>
      <c r="D27" s="119"/>
      <c r="E27" s="119"/>
    </row>
    <row r="28" spans="2:5" x14ac:dyDescent="0.55000000000000004">
      <c r="B28" s="32" t="s">
        <v>52</v>
      </c>
      <c r="C28" s="47"/>
      <c r="D28" s="47"/>
      <c r="E28" s="47"/>
    </row>
    <row r="29" spans="2:5" x14ac:dyDescent="0.55000000000000004">
      <c r="E29" s="48"/>
    </row>
    <row r="30" spans="2:5" x14ac:dyDescent="0.55000000000000004">
      <c r="B30" s="33" t="s">
        <v>126</v>
      </c>
      <c r="E30" s="34"/>
    </row>
    <row r="31" spans="2:5" x14ac:dyDescent="0.55000000000000004">
      <c r="B31" s="35" t="s">
        <v>53</v>
      </c>
    </row>
    <row r="32" spans="2:5" x14ac:dyDescent="0.55000000000000004">
      <c r="B32" s="35" t="s">
        <v>54</v>
      </c>
    </row>
    <row r="33" spans="2:2" x14ac:dyDescent="0.55000000000000004">
      <c r="B33" s="35" t="s">
        <v>55</v>
      </c>
    </row>
    <row r="34" spans="2:2" x14ac:dyDescent="0.55000000000000004">
      <c r="B34" s="35" t="s">
        <v>56</v>
      </c>
    </row>
    <row r="35" spans="2:2" x14ac:dyDescent="0.55000000000000004">
      <c r="B35" s="35" t="s">
        <v>57</v>
      </c>
    </row>
    <row r="36" spans="2:2" x14ac:dyDescent="0.55000000000000004">
      <c r="B36" s="32" t="s">
        <v>58</v>
      </c>
    </row>
    <row r="37" spans="2:2" x14ac:dyDescent="0.55000000000000004">
      <c r="B37" s="32" t="s">
        <v>59</v>
      </c>
    </row>
    <row r="39" spans="2:2" x14ac:dyDescent="0.55000000000000004">
      <c r="B39" s="33" t="s">
        <v>60</v>
      </c>
    </row>
    <row r="40" spans="2:2" x14ac:dyDescent="0.55000000000000004">
      <c r="B40" s="32" t="s">
        <v>61</v>
      </c>
    </row>
    <row r="41" spans="2:2" x14ac:dyDescent="0.55000000000000004">
      <c r="B41" s="32" t="s">
        <v>62</v>
      </c>
    </row>
    <row r="42" spans="2:2" x14ac:dyDescent="0.55000000000000004">
      <c r="B42" s="32" t="s">
        <v>63</v>
      </c>
    </row>
    <row r="43" spans="2:2" x14ac:dyDescent="0.55000000000000004">
      <c r="B43" s="32" t="s">
        <v>64</v>
      </c>
    </row>
    <row r="44" spans="2:2" x14ac:dyDescent="0.55000000000000004">
      <c r="B44" s="32" t="s">
        <v>65</v>
      </c>
    </row>
    <row r="45" spans="2:2" x14ac:dyDescent="0.55000000000000004">
      <c r="B45" s="32" t="s">
        <v>66</v>
      </c>
    </row>
    <row r="46" spans="2:2" x14ac:dyDescent="0.55000000000000004">
      <c r="B46" s="32" t="s">
        <v>67</v>
      </c>
    </row>
    <row r="47" spans="2:2" x14ac:dyDescent="0.55000000000000004">
      <c r="B47" s="32" t="s">
        <v>68</v>
      </c>
    </row>
    <row r="48" spans="2:2" x14ac:dyDescent="0.55000000000000004">
      <c r="B48" s="32" t="s">
        <v>69</v>
      </c>
    </row>
    <row r="49" spans="2:2" x14ac:dyDescent="0.55000000000000004">
      <c r="B49" s="32" t="s">
        <v>70</v>
      </c>
    </row>
    <row r="50" spans="2:2" x14ac:dyDescent="0.55000000000000004">
      <c r="B50" s="32" t="s">
        <v>71</v>
      </c>
    </row>
    <row r="51" spans="2:2" x14ac:dyDescent="0.55000000000000004">
      <c r="B51" s="32" t="s">
        <v>72</v>
      </c>
    </row>
    <row r="52" spans="2:2" x14ac:dyDescent="0.55000000000000004">
      <c r="B52" s="32" t="s">
        <v>73</v>
      </c>
    </row>
    <row r="53" spans="2:2" x14ac:dyDescent="0.55000000000000004">
      <c r="B53" s="32" t="s">
        <v>74</v>
      </c>
    </row>
    <row r="55" spans="2:2" x14ac:dyDescent="0.55000000000000004">
      <c r="B55" s="33" t="s">
        <v>75</v>
      </c>
    </row>
    <row r="56" spans="2:2" x14ac:dyDescent="0.55000000000000004">
      <c r="B56" s="32" t="s">
        <v>76</v>
      </c>
    </row>
    <row r="57" spans="2:2" x14ac:dyDescent="0.55000000000000004">
      <c r="B57" s="32" t="s">
        <v>77</v>
      </c>
    </row>
    <row r="58" spans="2:2" x14ac:dyDescent="0.55000000000000004">
      <c r="B58" s="32" t="s">
        <v>78</v>
      </c>
    </row>
    <row r="59" spans="2:2" x14ac:dyDescent="0.55000000000000004">
      <c r="B59" s="32" t="s">
        <v>79</v>
      </c>
    </row>
    <row r="60" spans="2:2" x14ac:dyDescent="0.55000000000000004">
      <c r="B60" s="32" t="s">
        <v>80</v>
      </c>
    </row>
    <row r="61" spans="2:2" x14ac:dyDescent="0.55000000000000004">
      <c r="B61" s="32" t="s">
        <v>81</v>
      </c>
    </row>
    <row r="62" spans="2:2" x14ac:dyDescent="0.55000000000000004">
      <c r="B62" s="32" t="s">
        <v>82</v>
      </c>
    </row>
    <row r="64" spans="2:2" x14ac:dyDescent="0.55000000000000004">
      <c r="B64" s="33" t="s">
        <v>113</v>
      </c>
    </row>
    <row r="65" spans="2:2" x14ac:dyDescent="0.55000000000000004">
      <c r="B65" s="32" t="s">
        <v>114</v>
      </c>
    </row>
    <row r="66" spans="2:2" x14ac:dyDescent="0.55000000000000004">
      <c r="B66" s="32" t="s">
        <v>115</v>
      </c>
    </row>
    <row r="67" spans="2:2" x14ac:dyDescent="0.55000000000000004">
      <c r="B67" s="32" t="s">
        <v>116</v>
      </c>
    </row>
    <row r="68" spans="2:2" x14ac:dyDescent="0.55000000000000004">
      <c r="B68" s="32" t="s">
        <v>117</v>
      </c>
    </row>
    <row r="69" spans="2:2" x14ac:dyDescent="0.55000000000000004">
      <c r="B69" s="32" t="s">
        <v>118</v>
      </c>
    </row>
    <row r="70" spans="2:2" x14ac:dyDescent="0.55000000000000004">
      <c r="B70" s="32" t="s">
        <v>119</v>
      </c>
    </row>
    <row r="72" spans="2:2" x14ac:dyDescent="0.55000000000000004">
      <c r="B72" s="33" t="s">
        <v>113</v>
      </c>
    </row>
    <row r="73" spans="2:2" x14ac:dyDescent="0.55000000000000004">
      <c r="B73" s="32" t="s">
        <v>114</v>
      </c>
    </row>
    <row r="74" spans="2:2" x14ac:dyDescent="0.55000000000000004">
      <c r="B74" s="32" t="s">
        <v>115</v>
      </c>
    </row>
    <row r="75" spans="2:2" x14ac:dyDescent="0.55000000000000004">
      <c r="B75" s="32" t="s">
        <v>116</v>
      </c>
    </row>
    <row r="76" spans="2:2" x14ac:dyDescent="0.55000000000000004">
      <c r="B76" s="32" t="s">
        <v>117</v>
      </c>
    </row>
    <row r="77" spans="2:2" x14ac:dyDescent="0.55000000000000004">
      <c r="B77" s="32" t="s">
        <v>118</v>
      </c>
    </row>
    <row r="78" spans="2:2" x14ac:dyDescent="0.55000000000000004">
      <c r="B78" s="32" t="s">
        <v>119</v>
      </c>
    </row>
  </sheetData>
  <sheetProtection algorithmName="SHA-512" hashValue="F0BMaekBbyNHK2qNJbSxozggDAjVqj2IwBWzVs8AeE4MvhqxtFhz9/GUZu/LVavYJXjoy2U6XnQ9588KGCpHJw==" saltValue="5bRpZv+JHq0JPbzcM9KtXg==" spinCount="100000" sheet="1" objects="1" scenarios="1" formatColumns="0" selectLockedCells="1"/>
  <mergeCells count="7">
    <mergeCell ref="B27:E27"/>
    <mergeCell ref="B5:E5"/>
    <mergeCell ref="B7:C7"/>
    <mergeCell ref="D8:E8"/>
    <mergeCell ref="D9:E18"/>
    <mergeCell ref="D20:E20"/>
    <mergeCell ref="E21:E25"/>
  </mergeCells>
  <conditionalFormatting sqref="C8:C18 C20 C24:C25">
    <cfRule type="expression" dxfId="65" priority="1">
      <formula>C8&lt;&gt;""</formula>
    </cfRule>
  </conditionalFormatting>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A4191-C22A-42F1-88C4-E3A932E2CDEE}">
  <sheetPr codeName="Blad4"/>
  <dimension ref="B2:E36"/>
  <sheetViews>
    <sheetView showGridLines="0" showRowColHeaders="0" workbookViewId="0">
      <selection activeCell="C11" sqref="C11"/>
    </sheetView>
  </sheetViews>
  <sheetFormatPr defaultRowHeight="14.4" x14ac:dyDescent="0.55000000000000004"/>
  <cols>
    <col min="1" max="1" width="2.26171875" customWidth="1"/>
    <col min="2" max="2" width="108.05078125" customWidth="1"/>
    <col min="3" max="3" width="14.62890625" customWidth="1"/>
    <col min="5" max="5" width="10.05078125" bestFit="1" customWidth="1"/>
  </cols>
  <sheetData>
    <row r="2" spans="2:5" ht="18.3" x14ac:dyDescent="0.7">
      <c r="B2" s="1" t="s">
        <v>83</v>
      </c>
    </row>
    <row r="4" spans="2:5" x14ac:dyDescent="0.55000000000000004">
      <c r="B4" s="126" t="str">
        <f>"REKENTOOL OPSLAG SOCIALE LASTEN EN PENSIOENEN "&amp;lijsten!N5</f>
        <v>REKENTOOL OPSLAG SOCIALE LASTEN EN PENSIOENEN 2024</v>
      </c>
      <c r="C4" s="127"/>
    </row>
    <row r="5" spans="2:5" x14ac:dyDescent="0.55000000000000004">
      <c r="B5" s="2" t="s">
        <v>257</v>
      </c>
      <c r="C5" s="26"/>
    </row>
    <row r="6" spans="2:5" x14ac:dyDescent="0.55000000000000004">
      <c r="B6" s="2" t="s">
        <v>258</v>
      </c>
      <c r="C6" s="26"/>
    </row>
    <row r="7" spans="2:5" x14ac:dyDescent="0.55000000000000004">
      <c r="B7" s="2" t="s">
        <v>259</v>
      </c>
      <c r="C7" s="26"/>
    </row>
    <row r="8" spans="2:5" x14ac:dyDescent="0.55000000000000004">
      <c r="B8" s="5" t="s">
        <v>260</v>
      </c>
      <c r="C8" s="56">
        <f>IFERROR((C6+C7)/C5,0)</f>
        <v>0</v>
      </c>
      <c r="E8" s="34"/>
    </row>
    <row r="9" spans="2:5" x14ac:dyDescent="0.55000000000000004">
      <c r="B9" s="10"/>
      <c r="C9" s="36"/>
    </row>
    <row r="10" spans="2:5" x14ac:dyDescent="0.55000000000000004">
      <c r="B10" s="118" t="s">
        <v>84</v>
      </c>
      <c r="C10" s="118"/>
    </row>
    <row r="11" spans="2:5" x14ac:dyDescent="0.55000000000000004">
      <c r="B11" s="2" t="s">
        <v>261</v>
      </c>
      <c r="C11" s="37"/>
    </row>
    <row r="13" spans="2:5" ht="35.4" customHeight="1" x14ac:dyDescent="0.55000000000000004">
      <c r="B13" s="129" t="str">
        <f>"Deze uitvraag baseert zich op de kosten van "&amp;lijsten!N5&amp;". Verwacht u dat deze wel of niet in voldoende mate representatief zullen zijn voor 2027? U kunt de inflatiecorrectie bij deze opmerkingen buiten beschouwing laten."</f>
        <v>Deze uitvraag baseert zich op de kosten van 2024. Verwacht u dat deze wel of niet in voldoende mate representatief zullen zijn voor 2027? U kunt de inflatiecorrectie bij deze opmerkingen buiten beschouwing laten.</v>
      </c>
      <c r="C13" s="130"/>
    </row>
    <row r="14" spans="2:5" ht="71.400000000000006" customHeight="1" x14ac:dyDescent="0.55000000000000004">
      <c r="B14" s="131"/>
      <c r="C14" s="132"/>
    </row>
    <row r="17" spans="2:4" x14ac:dyDescent="0.55000000000000004">
      <c r="B17" s="128" t="s">
        <v>85</v>
      </c>
      <c r="C17" s="128"/>
      <c r="D17" s="128"/>
    </row>
    <row r="18" spans="2:4" x14ac:dyDescent="0.55000000000000004">
      <c r="B18" s="35" t="s">
        <v>53</v>
      </c>
    </row>
    <row r="19" spans="2:4" x14ac:dyDescent="0.55000000000000004">
      <c r="B19" s="35" t="s">
        <v>54</v>
      </c>
    </row>
    <row r="20" spans="2:4" x14ac:dyDescent="0.55000000000000004">
      <c r="B20" s="35" t="s">
        <v>55</v>
      </c>
    </row>
    <row r="21" spans="2:4" x14ac:dyDescent="0.55000000000000004">
      <c r="B21" s="35" t="s">
        <v>56</v>
      </c>
    </row>
    <row r="22" spans="2:4" x14ac:dyDescent="0.55000000000000004">
      <c r="B22" s="32" t="s">
        <v>86</v>
      </c>
    </row>
    <row r="23" spans="2:4" x14ac:dyDescent="0.55000000000000004">
      <c r="B23" s="32" t="s">
        <v>87</v>
      </c>
    </row>
    <row r="24" spans="2:4" x14ac:dyDescent="0.55000000000000004">
      <c r="B24" s="32" t="s">
        <v>88</v>
      </c>
    </row>
    <row r="25" spans="2:4" x14ac:dyDescent="0.55000000000000004">
      <c r="B25" s="32" t="s">
        <v>59</v>
      </c>
    </row>
    <row r="27" spans="2:4" x14ac:dyDescent="0.55000000000000004">
      <c r="B27" s="38" t="s">
        <v>89</v>
      </c>
    </row>
    <row r="28" spans="2:4" x14ac:dyDescent="0.55000000000000004">
      <c r="B28" s="32" t="s">
        <v>90</v>
      </c>
    </row>
    <row r="29" spans="2:4" x14ac:dyDescent="0.55000000000000004">
      <c r="B29" s="32" t="s">
        <v>91</v>
      </c>
    </row>
    <row r="30" spans="2:4" x14ac:dyDescent="0.55000000000000004">
      <c r="B30" s="32" t="s">
        <v>92</v>
      </c>
    </row>
    <row r="31" spans="2:4" x14ac:dyDescent="0.55000000000000004">
      <c r="B31" s="32" t="s">
        <v>93</v>
      </c>
    </row>
    <row r="32" spans="2:4" x14ac:dyDescent="0.55000000000000004">
      <c r="B32" s="32" t="s">
        <v>94</v>
      </c>
    </row>
    <row r="33" spans="2:2" x14ac:dyDescent="0.55000000000000004">
      <c r="B33" s="32" t="s">
        <v>95</v>
      </c>
    </row>
    <row r="34" spans="2:2" x14ac:dyDescent="0.55000000000000004">
      <c r="B34" s="32" t="s">
        <v>96</v>
      </c>
    </row>
    <row r="35" spans="2:2" x14ac:dyDescent="0.55000000000000004">
      <c r="B35" s="32" t="s">
        <v>122</v>
      </c>
    </row>
    <row r="36" spans="2:2" x14ac:dyDescent="0.55000000000000004">
      <c r="B36" s="38" t="s">
        <v>97</v>
      </c>
    </row>
  </sheetData>
  <sheetProtection algorithmName="SHA-512" hashValue="7YPq324I8TM55EBCLMx5amikrp7h+Ikq3bj77MA68ZiUA9wPjh/C74b3nOOL+FnK6FtOc8NGGnPKlKPrhx/qvw==" saltValue="4uH3Wqmp3/uMOFxRvWsNJg==" spinCount="100000" sheet="1" objects="1" scenarios="1" formatColumns="0" selectLockedCells="1"/>
  <mergeCells count="5">
    <mergeCell ref="B4:C4"/>
    <mergeCell ref="B10:C10"/>
    <mergeCell ref="B17:D17"/>
    <mergeCell ref="B13:C13"/>
    <mergeCell ref="B14:C14"/>
  </mergeCells>
  <conditionalFormatting sqref="B14:C14">
    <cfRule type="expression" dxfId="64" priority="1">
      <formula>B14&lt;&gt;""</formula>
    </cfRule>
  </conditionalFormatting>
  <conditionalFormatting sqref="C5:C7">
    <cfRule type="expression" dxfId="63" priority="3">
      <formula>C5&lt;&gt;""</formula>
    </cfRule>
  </conditionalFormatting>
  <conditionalFormatting sqref="C11">
    <cfRule type="expression" dxfId="62" priority="2">
      <formula>C11&lt;&gt;""</formula>
    </cfRule>
  </conditionalFormatting>
  <pageMargins left="0.7" right="0.7" top="0.75" bottom="0.75" header="0.3" footer="0.3"/>
  <pageSetup paperSize="9" orientation="landscape"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D0201-E844-41B9-91C3-1DAA43D10599}">
  <sheetPr codeName="Blad5"/>
  <dimension ref="B2:K22"/>
  <sheetViews>
    <sheetView showGridLines="0" showRowColHeaders="0" workbookViewId="0">
      <selection activeCell="D6" sqref="D6"/>
    </sheetView>
  </sheetViews>
  <sheetFormatPr defaultRowHeight="14.4" x14ac:dyDescent="0.55000000000000004"/>
  <cols>
    <col min="1" max="1" width="3.05078125" customWidth="1"/>
    <col min="2" max="2" width="14.89453125" customWidth="1"/>
    <col min="3" max="3" width="25.578125" customWidth="1"/>
    <col min="4" max="4" width="40.20703125" customWidth="1"/>
    <col min="5" max="5" width="23.83984375" customWidth="1"/>
  </cols>
  <sheetData>
    <row r="2" spans="2:11" ht="18.3" x14ac:dyDescent="0.7">
      <c r="B2" s="1" t="s">
        <v>205</v>
      </c>
    </row>
    <row r="5" spans="2:11" x14ac:dyDescent="0.55000000000000004">
      <c r="B5" s="126" t="str">
        <f>"Vervoer "&amp;lijsten!N3</f>
        <v>Vervoer Zorgregio Midden-IJssel/Oost-Veluwe</v>
      </c>
      <c r="C5" s="133"/>
      <c r="D5" s="127"/>
    </row>
    <row r="6" spans="2:11" x14ac:dyDescent="0.55000000000000004">
      <c r="B6" s="134" t="s">
        <v>222</v>
      </c>
      <c r="C6" s="134"/>
      <c r="D6" s="97"/>
      <c r="E6" t="s">
        <v>37</v>
      </c>
    </row>
    <row r="7" spans="2:11" x14ac:dyDescent="0.55000000000000004">
      <c r="B7" s="94" t="s">
        <v>227</v>
      </c>
      <c r="C7" s="94"/>
      <c r="D7" s="96"/>
    </row>
    <row r="11" spans="2:11" x14ac:dyDescent="0.55000000000000004">
      <c r="B11" s="126" t="s">
        <v>183</v>
      </c>
      <c r="C11" s="133"/>
      <c r="D11" s="127"/>
      <c r="F11" s="135" t="s">
        <v>139</v>
      </c>
      <c r="G11" s="135"/>
      <c r="H11" s="135"/>
      <c r="I11" s="135"/>
      <c r="J11" s="135"/>
      <c r="K11" s="135"/>
    </row>
    <row r="12" spans="2:11" ht="14.4" customHeight="1" x14ac:dyDescent="0.55000000000000004">
      <c r="B12" s="134" t="s">
        <v>168</v>
      </c>
      <c r="C12" s="134"/>
      <c r="D12" s="58"/>
      <c r="F12" s="135"/>
      <c r="G12" s="135"/>
      <c r="H12" s="135"/>
      <c r="I12" s="135"/>
      <c r="J12" s="135"/>
      <c r="K12" s="135"/>
    </row>
    <row r="13" spans="2:11" x14ac:dyDescent="0.55000000000000004">
      <c r="B13" s="134" t="s">
        <v>169</v>
      </c>
      <c r="C13" s="134"/>
      <c r="D13" s="58"/>
      <c r="F13" s="135"/>
      <c r="G13" s="135"/>
      <c r="H13" s="135"/>
      <c r="I13" s="135"/>
      <c r="J13" s="135"/>
      <c r="K13" s="135"/>
    </row>
    <row r="14" spans="2:11" x14ac:dyDescent="0.55000000000000004">
      <c r="F14" s="89"/>
      <c r="G14" s="89"/>
      <c r="H14" s="89"/>
      <c r="I14" s="89"/>
    </row>
    <row r="15" spans="2:11" x14ac:dyDescent="0.55000000000000004">
      <c r="B15" s="44" t="s">
        <v>111</v>
      </c>
      <c r="F15" s="89"/>
      <c r="G15" s="89"/>
      <c r="H15" s="89"/>
      <c r="I15" s="89"/>
    </row>
    <row r="17" spans="2:5" x14ac:dyDescent="0.55000000000000004">
      <c r="B17" s="72" t="s">
        <v>109</v>
      </c>
      <c r="C17" s="72" t="str">
        <f>"Totale kosten vervoer "&amp;lijsten!N5&amp;"*"</f>
        <v>Totale kosten vervoer 2024*</v>
      </c>
      <c r="D17" s="72" t="str">
        <f>"Aantal retourritten in  "&amp;lijsten!N5&amp;"**"</f>
        <v>Aantal retourritten in  2024**</v>
      </c>
      <c r="E17" s="73" t="str">
        <f>"Kostprijs  "&amp;lijsten!N5&amp;" per rit"</f>
        <v>Kostprijs  2024 per rit</v>
      </c>
    </row>
    <row r="18" spans="2:5" x14ac:dyDescent="0.55000000000000004">
      <c r="B18" s="2" t="s">
        <v>110</v>
      </c>
      <c r="C18" s="57"/>
      <c r="D18" s="59"/>
      <c r="E18" s="45">
        <f>IFERROR(C18/D18,0)</f>
        <v>0</v>
      </c>
    </row>
    <row r="19" spans="2:5" x14ac:dyDescent="0.55000000000000004">
      <c r="B19" s="2" t="s">
        <v>121</v>
      </c>
      <c r="C19" s="57"/>
      <c r="D19" s="59"/>
      <c r="E19" s="45">
        <f>IFERROR(C19/D19,0)</f>
        <v>0</v>
      </c>
    </row>
    <row r="20" spans="2:5" ht="39.299999999999997" customHeight="1" x14ac:dyDescent="0.55000000000000004">
      <c r="B20" s="136"/>
      <c r="C20" s="136"/>
      <c r="D20" s="136"/>
      <c r="E20" s="136"/>
    </row>
    <row r="21" spans="2:5" x14ac:dyDescent="0.55000000000000004">
      <c r="B21" s="136"/>
      <c r="C21" s="136"/>
      <c r="D21" s="136"/>
      <c r="E21" s="136"/>
    </row>
    <row r="22" spans="2:5" x14ac:dyDescent="0.55000000000000004">
      <c r="B22" s="136" t="s">
        <v>127</v>
      </c>
      <c r="C22" s="136"/>
      <c r="D22" s="136"/>
      <c r="E22" s="136"/>
    </row>
  </sheetData>
  <sheetProtection algorithmName="SHA-512" hashValue="eX6eC8otlA9QOvYXUkInKPv3nN47T/SwH5iLzTNwq8yKHsaeq2Wa4VtZwoonXkhfUHOMG05b67GlB4Jma336cQ==" saltValue="DKrDWEda+9I65+DDbPwA0Q==" spinCount="100000" sheet="1" objects="1" scenarios="1" formatColumns="0" selectLockedCells="1"/>
  <mergeCells count="9">
    <mergeCell ref="B5:D5"/>
    <mergeCell ref="B6:C6"/>
    <mergeCell ref="F11:K13"/>
    <mergeCell ref="B22:E22"/>
    <mergeCell ref="B11:D11"/>
    <mergeCell ref="B20:E20"/>
    <mergeCell ref="B21:E21"/>
    <mergeCell ref="B12:C12"/>
    <mergeCell ref="B13:C13"/>
  </mergeCells>
  <phoneticPr fontId="10" type="noConversion"/>
  <conditionalFormatting sqref="C18:D19">
    <cfRule type="expression" dxfId="61" priority="2">
      <formula>C18&lt;&gt;""</formula>
    </cfRule>
  </conditionalFormatting>
  <conditionalFormatting sqref="D6:D7">
    <cfRule type="expression" dxfId="60" priority="1">
      <formula>D6&lt;&gt;""</formula>
    </cfRule>
  </conditionalFormatting>
  <conditionalFormatting sqref="D12:D13">
    <cfRule type="expression" dxfId="59" priority="3">
      <formula>D12&lt;&gt;""</formula>
    </cfRule>
  </conditionalFormatting>
  <dataValidations count="1">
    <dataValidation type="list" allowBlank="1" showInputMessage="1" showErrorMessage="1" sqref="D6" xr:uid="{5A76C32A-D299-4764-8F7B-0F61BD931380}">
      <formula1>vervoer</formula1>
    </dataValidation>
  </dataValidation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032069ED304741BCB85D90D1874118" ma:contentTypeVersion="15" ma:contentTypeDescription="Een nieuw document maken." ma:contentTypeScope="" ma:versionID="8bf0fc699fcfe367926cb0a0d0691713">
  <xsd:schema xmlns:xsd="http://www.w3.org/2001/XMLSchema" xmlns:xs="http://www.w3.org/2001/XMLSchema" xmlns:p="http://schemas.microsoft.com/office/2006/metadata/properties" xmlns:ns2="3449868d-1943-49dc-a766-e890feacf456" xmlns:ns3="464cb57c-b1d2-4665-937c-4a7c651a3162" targetNamespace="http://schemas.microsoft.com/office/2006/metadata/properties" ma:root="true" ma:fieldsID="684fa71c7807003a848fcc80ccf51603" ns2:_="" ns3:_="">
    <xsd:import namespace="3449868d-1943-49dc-a766-e890feacf456"/>
    <xsd:import namespace="464cb57c-b1d2-4665-937c-4a7c651a31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pmerking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49868d-1943-49dc-a766-e890feacf4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3c0aa68d-9e68-4059-ad82-fcc8655c64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pmerkingen" ma:index="22" nillable="true" ma:displayName="Opmerkingen" ma:description="Opmerkingen voor status document" ma:format="Dropdown" ma:internalName="Opmerkinge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4cb57c-b1d2-4665-937c-4a7c651a3162"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a05b3deb-c98c-4967-b01a-38f31175482f}" ma:internalName="TaxCatchAll" ma:showField="CatchAllData" ma:web="464cb57c-b1d2-4665-937c-4a7c651a31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449868d-1943-49dc-a766-e890feacf456">
      <Terms xmlns="http://schemas.microsoft.com/office/infopath/2007/PartnerControls"/>
    </lcf76f155ced4ddcb4097134ff3c332f>
    <TaxCatchAll xmlns="464cb57c-b1d2-4665-937c-4a7c651a3162" xsi:nil="true"/>
    <Opmerkingen xmlns="3449868d-1943-49dc-a766-e890feacf45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5209C4-24A0-4E16-8EDB-DC92E56C30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49868d-1943-49dc-a766-e890feacf456"/>
    <ds:schemaRef ds:uri="464cb57c-b1d2-4665-937c-4a7c651a31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92B22F-DDBC-48F8-A144-0F162567B1F1}">
  <ds:schemaRefs>
    <ds:schemaRef ds:uri="http://schemas.microsoft.com/office/2006/metadata/properties"/>
    <ds:schemaRef ds:uri="http://schemas.microsoft.com/office/infopath/2007/PartnerControls"/>
    <ds:schemaRef ds:uri="3449868d-1943-49dc-a766-e890feacf456"/>
    <ds:schemaRef ds:uri="464cb57c-b1d2-4665-937c-4a7c651a3162"/>
  </ds:schemaRefs>
</ds:datastoreItem>
</file>

<file path=customXml/itemProps3.xml><?xml version="1.0" encoding="utf-8"?>
<ds:datastoreItem xmlns:ds="http://schemas.openxmlformats.org/officeDocument/2006/customXml" ds:itemID="{5BC262C8-E6E8-4ABC-B9B8-D1BDCB2C62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19</vt:i4>
      </vt:variant>
      <vt:variant>
        <vt:lpstr>Benoemde bereiken</vt:lpstr>
      </vt:variant>
      <vt:variant>
        <vt:i4>21</vt:i4>
      </vt:variant>
    </vt:vector>
  </HeadingPairs>
  <TitlesOfParts>
    <vt:vector size="40" baseType="lpstr">
      <vt:lpstr>OphaalLT</vt:lpstr>
      <vt:lpstr>Ophaalblad</vt:lpstr>
      <vt:lpstr>lijsten</vt:lpstr>
      <vt:lpstr>0. Versiebeheer</vt:lpstr>
      <vt:lpstr>1. Algemene instructie</vt:lpstr>
      <vt:lpstr>2. Instellingsgegevens</vt:lpstr>
      <vt:lpstr>3. Overheadkosten</vt:lpstr>
      <vt:lpstr>4. Overige opslagen</vt:lpstr>
      <vt:lpstr>5. Vervoer</vt:lpstr>
      <vt:lpstr>Groep 1</vt:lpstr>
      <vt:lpstr>Groep 2</vt:lpstr>
      <vt:lpstr>Groep 3</vt:lpstr>
      <vt:lpstr>Groep 4</vt:lpstr>
      <vt:lpstr>Groep 5</vt:lpstr>
      <vt:lpstr>Groep 6</vt:lpstr>
      <vt:lpstr>Groep 7</vt:lpstr>
      <vt:lpstr>Groep 8</vt:lpstr>
      <vt:lpstr>Groep 9</vt:lpstr>
      <vt:lpstr>Groep 10</vt:lpstr>
      <vt:lpstr>'Groep 1'!Afdrukbereik</vt:lpstr>
      <vt:lpstr>'Groep 10'!Afdrukbereik</vt:lpstr>
      <vt:lpstr>'Groep 2'!Afdrukbereik</vt:lpstr>
      <vt:lpstr>'Groep 3'!Afdrukbereik</vt:lpstr>
      <vt:lpstr>'Groep 4'!Afdrukbereik</vt:lpstr>
      <vt:lpstr>'Groep 5'!Afdrukbereik</vt:lpstr>
      <vt:lpstr>'Groep 6'!Afdrukbereik</vt:lpstr>
      <vt:lpstr>'Groep 7'!Afdrukbereik</vt:lpstr>
      <vt:lpstr>'Groep 8'!Afdrukbereik</vt:lpstr>
      <vt:lpstr>'Groep 9'!Afdrukbereik</vt:lpstr>
      <vt:lpstr>cao</vt:lpstr>
      <vt:lpstr>dag</vt:lpstr>
      <vt:lpstr>dagen</vt:lpstr>
      <vt:lpstr>groep</vt:lpstr>
      <vt:lpstr>ja</vt:lpstr>
      <vt:lpstr>minuten</vt:lpstr>
      <vt:lpstr>product</vt:lpstr>
      <vt:lpstr>tarief</vt:lpstr>
      <vt:lpstr>type</vt:lpstr>
      <vt:lpstr>uur</vt:lpstr>
      <vt:lpstr>weken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Bijleveld Advies</dc:creator>
  <cp:lastModifiedBy>Sybe Bijleveld</cp:lastModifiedBy>
  <cp:lastPrinted>2021-01-19T08:51:19Z</cp:lastPrinted>
  <dcterms:created xsi:type="dcterms:W3CDTF">2018-01-22T11:49:25Z</dcterms:created>
  <dcterms:modified xsi:type="dcterms:W3CDTF">2026-04-21T12:36:50Z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0x0101007C032069ED304741BCB85D90D1874118</vt:lpwstr>
  </property>
</Properties>
</file>